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<sst xmlns="http://schemas.openxmlformats.org/spreadsheetml/2006/main" count="806" uniqueCount="756">
  <si>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</si>
  <si>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</si>
  <si>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</si>
  <si>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</si>
  <si>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</si>
  <si>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</si>
  <si>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</si>
  <si>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</si>
  <si>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</si>
  <si>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</si>
  <si>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</si>
  <si>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</si>
  <si>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</si>
  <si>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</si>
  <si>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</si>
  <si>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</si>
  <si>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</si>
  <si>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</si>
  <si>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</si>
  <si>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</si>
  <si>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</si>
  <si>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</si>
  <si>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</si>
  <si>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</si>
  <si>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</si>
  <si>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</si>
  <si>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</si>
  <si>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</si>
  <si>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</si>
  <si>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</si>
  <si>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</si>
  <si>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</si>
  <si>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</si>
  <si>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</si>
  <si>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</si>
  <si>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</si>
  <si>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</si>
  <si>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</si>
  <si>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</si>
  <si>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</si>
  <si>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</si>
  <si>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</si>
  <si>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</si>
  <si>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</si>
  <si>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</si>
  <si>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</si>
  <si>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</si>
  <si>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</si>
  <si>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</si>
  <si>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</si>
  <si>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</si>
  <si>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</si>
  <si>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</si>
  <si>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</si>
  <si>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</si>
  <si>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</si>
  <si>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</si>
  <si>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</si>
  <si>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</si>
  <si>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</si>
  <si>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</si>
  <si>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</si>
  <si>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</si>
  <si>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</si>
  <si>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</si>
  <si>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</si>
  <si>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</si>
  <si>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</si>
  <si>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</si>
  <si>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</si>
  <si>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</si>
  <si>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</si>
  <si>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</si>
  <si>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</si>
  <si>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</si>
  <si>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</si>
  <si>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</si>
  <si>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</si>
  <si>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</si>
  <si>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</si>
  <si>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</si>
  <si>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</si>
  <si>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</si>
  <si>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</si>
  <si>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</si>
  <si>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</si>
  <si>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</si>
  <si>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</si>
  <si>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</si>
  <si>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</si>
  <si>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</si>
  <si>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</si>
  <si>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</si>
  <si>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</si>
  <si>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</si>
  <si>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</si>
  <si>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</si>
  <si>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</si>
  <si>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</si>
  <si>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</si>
  <si>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</si>
  <si>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</si>
  <si>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</si>
  <si>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</si>
  <si>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</si>
  <si>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</si>
  <si>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</si>
  <si>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</si>
  <si>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</si>
  <si>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</si>
  <si>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</si>
  <si>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</si>
  <si>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</si>
  <si>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</si>
  <si>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</si>
  <si>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</si>
  <si>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</si>
  <si>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</si>
  <si>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</si>
  <si>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</si>
  <si>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</si>
  <si>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</si>
  <si>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</si>
  <si>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</si>
  <si>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</si>
  <si>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</si>
  <si>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</si>
  <si>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</si>
  <si>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</si>
  <si>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</si>
  <si>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</si>
  <si>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</si>
  <si>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</si>
  <si>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</si>
  <si>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</si>
  <si>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</si>
  <si>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</si>
  <si>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</si>
  <si>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</si>
  <si>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</si>
  <si>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</si>
  <si>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</si>
  <si>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</si>
  <si>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</si>
  <si>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</si>
  <si>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</si>
  <si>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</si>
  <si>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</si>
  <si>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</si>
  <si>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</si>
  <si>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</si>
  <si>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</si>
  <si>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</si>
  <si>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</si>
  <si>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</si>
  <si>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</si>
  <si>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</si>
  <si>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</si>
  <si>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</si>
  <si>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</si>
  <si>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</si>
  <si>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</si>
  <si>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</si>
  <si>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</si>
  <si>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</si>
  <si>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</si>
  <si>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</si>
  <si>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</si>
  <si>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</si>
  <si>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</si>
  <si>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</si>
  <si>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</si>
  <si>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</si>
  <si>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</si>
  <si>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</si>
  <si>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</si>
  <si>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</si>
  <si>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</si>
  <si>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</si>
  <si>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</si>
  <si>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</si>
  <si>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</si>
  <si>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</si>
  <si>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</si>
  <si>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</si>
  <si>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</si>
  <si>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</si>
  <si>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</si>
  <si>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</si>
  <si>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</si>
  <si>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</si>
  <si>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</si>
  <si>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</si>
  <si>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</si>
  <si>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</si>
  <si>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</si>
  <si>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</si>
  <si>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</si>
  <si>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</si>
  <si>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</si>
  <si>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</si>
  <si>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</si>
  <si>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</si>
  <si>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</si>
  <si>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</si>
  <si>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</si>
  <si>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</si>
  <si>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</si>
  <si>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</si>
  <si>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</si>
  <si>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</si>
  <si>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</si>
  <si>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</si>
  <si>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</si>
  <si>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</si>
  <si>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</si>
  <si>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</si>
  <si>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</si>
  <si>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</si>
  <si>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</si>
  <si>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</si>
  <si>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</si>
  <si>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</si>
  <si>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</si>
  <si>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</si>
  <si>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</si>
  <si>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</si>
  <si>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</si>
  <si>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</si>
  <si>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</si>
  <si>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</si>
  <si>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</si>
  <si>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</si>
  <si>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</si>
  <si>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</si>
  <si>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</si>
  <si>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</si>
  <si>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</si>
  <si>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</si>
  <si>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</si>
  <si>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</si>
  <si>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</si>
  <si>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</si>
  <si>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</si>
  <si>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</si>
  <si>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</si>
  <si>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</si>
  <si>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</si>
  <si>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</si>
  <si>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</si>
  <si>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</si>
  <si>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</si>
  <si>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</si>
  <si>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</si>
  <si>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</si>
  <si>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</si>
  <si>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</si>
  <si>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</si>
  <si>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</si>
  <si>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</si>
  <si>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</si>
  <si>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</si>
  <si>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</si>
  <si>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</si>
  <si>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</si>
  <si>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</si>
  <si>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</si>
  <si>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</si>
  <si>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</si>
  <si>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</si>
  <si>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</si>
  <si>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</si>
  <si>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</si>
  <si>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</si>
  <si>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</si>
  <si>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</si>
  <si>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</si>
  <si>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</si>
  <si>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</si>
  <si>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</si>
  <si>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</si>
  <si>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</si>
  <si>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</si>
  <si>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</si>
  <si>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</si>
  <si>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</si>
  <si>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</si>
  <si>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</si>
  <si>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</si>
  <si>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</si>
  <si>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</si>
  <si>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</si>
  <si>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</si>
  <si>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</si>
  <si>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</si>
  <si>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</si>
  <si>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</si>
  <si>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</si>
  <si>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</si>
  <si>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</si>
  <si>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</si>
  <si>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</si>
  <si>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</si>
  <si>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</si>
  <si>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</si>
  <si>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</si>
  <si>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</si>
  <si>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</si>
  <si>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</si>
  <si>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</si>
  <si>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</si>
  <si>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</si>
  <si>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</si>
  <si>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</si>
  <si>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</si>
  <si>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</si>
  <si>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</si>
  <si>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</si>
  <si>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</si>
  <si>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</si>
  <si>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</si>
  <si>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</si>
  <si>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</si>
  <si>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</si>
  <si>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</si>
  <si>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</si>
  <si>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</si>
  <si>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</si>
  <si>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</si>
  <si>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</si>
  <si>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</si>
  <si>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</si>
  <si>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</si>
  <si>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</si>
  <si>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</si>
  <si>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</si>
  <si>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</si>
  <si>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</si>
  <si>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</si>
  <si>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</si>
  <si>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</si>
  <si>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</si>
  <si>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</si>
  <si>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</si>
  <si>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</si>
  <si>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</si>
  <si>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</si>
  <si>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</si>
  <si>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</si>
  <si>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</si>
  <si>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</si>
  <si>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</si>
  <si>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</si>
  <si>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</si>
  <si>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</si>
  <si>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</si>
  <si>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</si>
  <si>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</si>
  <si>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</si>
  <si>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</si>
  <si>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</si>
  <si>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</si>
  <si>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</si>
  <si>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</si>
  <si>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</si>
  <si>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</si>
  <si>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</si>
  <si>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</si>
  <si>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</si>
  <si>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</si>
  <si>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</si>
  <si>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</si>
  <si>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</si>
  <si>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</si>
  <si>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</si>
  <si>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</si>
  <si>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</si>
  <si>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</si>
  <si>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</si>
  <si>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</si>
  <si>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</si>
  <si>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</si>
  <si>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</si>
  <si>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</si>
  <si>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</si>
  <si>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</si>
  <si>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</si>
  <si>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</si>
  <si>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</si>
  <si>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</si>
  <si>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</si>
  <si>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</si>
  <si>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</si>
  <si>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</si>
  <si>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</si>
  <si>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</si>
  <si>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</si>
  <si>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</si>
  <si>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</si>
  <si>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</si>
  <si>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</si>
  <si>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</si>
  <si>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</si>
  <si>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</si>
  <si>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</si>
  <si>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</si>
  <si>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</si>
  <si>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</si>
  <si>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</si>
  <si>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</si>
  <si>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</si>
  <si>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</si>
  <si>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</si>
  <si>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</si>
  <si>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</si>
  <si>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</si>
  <si>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</si>
  <si>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</si>
  <si>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</si>
  <si>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</si>
  <si>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</si>
  <si>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</si>
  <si>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</si>
  <si>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</si>
  <si>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</si>
  <si>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</si>
  <si>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</si>
  <si>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</si>
  <si>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</si>
  <si>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</si>
  <si>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</si>
  <si>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</si>
  <si>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</si>
  <si>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</si>
  <si>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</si>
  <si>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</si>
  <si>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</si>
  <si>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</si>
  <si>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</si>
  <si>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</si>
  <si>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</si>
  <si>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</si>
  <si>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</si>
  <si>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</si>
  <si>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</si>
  <si>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</si>
  <si>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</si>
  <si>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</si>
  <si>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</si>
  <si>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</si>
  <si>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</si>
  <si>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</si>
  <si>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</si>
  <si>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</si>
  <si>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</si>
  <si>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</si>
  <si>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</si>
  <si>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</si>
  <si>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</si>
  <si>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</si>
  <si>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</si>
  <si>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</si>
  <si>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</si>
  <si>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</si>
  <si>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</si>
  <si>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</si>
  <si>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</si>
  <si>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</si>
  <si>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</si>
  <si>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</si>
  <si>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</si>
  <si>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</si>
  <si>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</si>
  <si>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</si>
  <si>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</si>
  <si>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</si>
  <si>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</si>
  <si>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</si>
  <si>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</si>
  <si>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</si>
  <si>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</si>
  <si>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</si>
  <si>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</si>
  <si>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</si>
  <si>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</si>
  <si>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</si>
  <si>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</si>
  <si>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</si>
  <si>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</si>
  <si>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</si>
  <si>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</si>
  <si>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</si>
  <si>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</si>
  <si>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</si>
  <si>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</si>
  <si>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</si>
  <si>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</si>
  <si>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</si>
  <si>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</si>
  <si>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</si>
  <si>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</si>
  <si>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</si>
  <si>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</si>
  <si>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</si>
  <si>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</si>
  <si>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</si>
  <si>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</si>
  <si>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</si>
  <si>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</si>
  <si>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</si>
  <si>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</si>
  <si>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</si>
  <si>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</si>
  <si>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</si>
  <si>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</si>
  <si>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</si>
  <si>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</si>
  <si>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</si>
  <si>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</si>
  <si>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</si>
  <si>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</si>
  <si>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</si>
  <si>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</si>
  <si>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</si>
  <si>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</si>
  <si>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</si>
  <si>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</si>
  <si>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</si>
  <si>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</si>
  <si>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</si>
  <si>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</si>
  <si>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</si>
  <si>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</si>
  <si>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</si>
  <si>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</si>
  <si>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</si>
  <si>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</si>
  <si>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</si>
  <si>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</si>
  <si>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</si>
  <si>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</si>
  <si>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</si>
  <si>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</si>
  <si>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</si>
  <si>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</si>
  <si>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</si>
  <si>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</si>
  <si>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</si>
  <si>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</si>
  <si>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</si>
  <si>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</si>
  <si>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</si>
  <si>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</si>
  <si>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</si>
  <si>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</si>
  <si>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</si>
  <si>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</si>
  <si>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</si>
  <si>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</si>
  <si>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</si>
  <si>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</si>
  <si>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</si>
  <si>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</si>
  <si>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</si>
  <si>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</si>
  <si>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</si>
  <si>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</si>
  <si>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</si>
  <si>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</si>
  <si>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</si>
  <si>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</si>
  <si>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</si>
  <si>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</si>
  <si>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</si>
  <si>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</si>
  <si>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</si>
  <si>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</si>
  <si>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</si>
  <si>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</si>
  <si>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</si>
  <si>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</si>
  <si>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</si>
  <si>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</si>
  <si>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</si>
  <si>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</si>
  <si>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</si>
  <si>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</si>
  <si>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</si>
  <si>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</si>
  <si>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</si>
  <si>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</si>
  <si>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</si>
  <si>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</si>
  <si>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</si>
  <si>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</si>
  <si>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</si>
  <si>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</si>
  <si>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</si>
  <si>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</si>
  <si>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</si>
  <si>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</si>
  <si>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</si>
  <si>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</si>
  <si>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</si>
  <si>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</si>
  <si>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</si>
  <si>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</si>
  <si>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</si>
  <si>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</si>
  <si>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</si>
  <si>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</si>
  <si>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</si>
  <si>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</si>
  <si>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</si>
  <si>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</si>
  <si>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</si>
  <si>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</si>
  <si>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</si>
  <si>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</si>
  <si>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</si>
  <si>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</si>
  <si>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</si>
  <si>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</si>
  <si>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</si>
  <si>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</si>
  <si>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</si>
  <si>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</si>
  <si>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</si>
  <si>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</si>
  <si>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</si>
  <si>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</si>
  <si>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</si>
  <si>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</si>
  <si>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</si>
  <si>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</si>
  <si>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</si>
  <si>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</si>
  <si>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</si>
  <si>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</si>
  <si>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</si>
  <si>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</si>
  <si>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</si>
  <si>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</si>
  <si>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</si>
  <si>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</si>
  <si>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</si>
  <si>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</si>
  <si>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</si>
  <si>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</si>
  <si>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</si>
  <si>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</si>
  <si>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</si>
  <si>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</si>
  <si>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</si>
  <si>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</si>
  <si>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</si>
  <si>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</si>
  <si>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</si>
  <si>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</si>
  <si>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</si>
  <si>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</si>
  <si>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</si>
  <si>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</si>
  <si>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</si>
  <si>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</si>
  <si>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</si>
  <si>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</si>
  <si>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</si>
  <si>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</si>
  <si>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</si>
  <si>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</si>
  <si>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</si>
  <si>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</si>
  <si>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</si>
  <si>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</si>
  <si>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</si>
  <si>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</si>
  <si>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</si>
  <si>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</si>
  <si>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</si>
  <si>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</si>
  <si>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</si>
  <si>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</si>
  <si>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</si>
  <si>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</si>
  <si>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</si>
  <si>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</si>
  <si>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</si>
  <si>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</si>
  <si>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</si>
  <si>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</si>
  <si>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</si>
  <si>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</si>
  <si>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</si>
  <si>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</si>
  <si>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</si>
  <si>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</si>
  <si>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</si>
  <si>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</si>
  <si>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</si>
  <si>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</si>
  <si>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</si>
  <si>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</si>
  <si>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</si>
  <si>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</si>
  <si>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</si>
  <si>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</si>
  <si>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</si>
  <si>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</si>
  <si>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</si>
  <si>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</si>
  <si>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</si>
  <si>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</si>
  <si>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</si>
  <si>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</si>
  <si>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</si>
  <si>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</si>
  <si>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</si>
  <si>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</si>
  <si>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</si>
  <si>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</si>
  <si>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</si>
  <si>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</si>
  <si>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</si>
  <si>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</si>
  <si>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</si>
  <si>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</si>
  <si>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</si>
  <si>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</si>
  <si>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</si>
  <si>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</si>
  <si>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</si>
  <si>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</si>
  <si>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</si>
  <si>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</si>
  <si>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</si>
  <si>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</si>
  <si>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</si>
  <si>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</si>
  <si>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</si>
  <si>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</si>
  <si>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</si>
  <si>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</si>
  <si>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</si>
  <si>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</si>
  <si>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</si>
  <si>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</si>
  <si>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</si>
  <si>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</si>
  <si>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</si>
  <si>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Профінансовано станом на 20.07.2018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</si>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</sst>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4" fillId="26" borderId="13" xfId="0" applyFont="1" applyFill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3" fillId="0" borderId="13" xfId="0" applyNumberFormat="1" applyFont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5" fillId="13" borderId="14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3" fillId="26" borderId="18" xfId="0" applyNumberFormat="1" applyFont="1" applyFill="1" applyBorder="1" applyAlignment="1">
      <alignment horizontal="left" vertical="center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5"/>
  <sheetViews>
    <sheetView tabSelected="1" view="pageBreakPreview" zoomScale="75" zoomScaleNormal="7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1.160156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9.83203125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214" t="s">
        <v>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573</v>
      </c>
    </row>
    <row r="3" spans="1:25" ht="117" customHeight="1">
      <c r="A3" s="11" t="s">
        <v>574</v>
      </c>
      <c r="B3" s="11" t="s">
        <v>575</v>
      </c>
      <c r="C3" s="12" t="s">
        <v>576</v>
      </c>
      <c r="D3" s="12" t="s">
        <v>577</v>
      </c>
      <c r="E3" s="13" t="s">
        <v>578</v>
      </c>
      <c r="F3" s="13" t="s">
        <v>579</v>
      </c>
      <c r="G3" s="13" t="s">
        <v>580</v>
      </c>
      <c r="H3" s="75" t="s">
        <v>585</v>
      </c>
      <c r="I3" s="75" t="s">
        <v>183</v>
      </c>
      <c r="J3" s="14" t="s">
        <v>586</v>
      </c>
      <c r="K3" s="108" t="s">
        <v>184</v>
      </c>
      <c r="L3" s="109" t="s">
        <v>185</v>
      </c>
      <c r="M3" s="109" t="s">
        <v>186</v>
      </c>
      <c r="N3" s="109" t="s">
        <v>187</v>
      </c>
      <c r="O3" s="109" t="s">
        <v>188</v>
      </c>
      <c r="P3" s="109" t="s">
        <v>189</v>
      </c>
      <c r="Q3" s="109" t="s">
        <v>190</v>
      </c>
      <c r="R3" s="109" t="s">
        <v>191</v>
      </c>
      <c r="S3" s="109" t="s">
        <v>192</v>
      </c>
      <c r="T3" s="109" t="s">
        <v>193</v>
      </c>
      <c r="U3" s="109" t="s">
        <v>194</v>
      </c>
      <c r="V3" s="109" t="s">
        <v>195</v>
      </c>
      <c r="W3" s="109" t="s">
        <v>196</v>
      </c>
      <c r="X3" s="110" t="s">
        <v>750</v>
      </c>
      <c r="Y3" s="111" t="s">
        <v>197</v>
      </c>
    </row>
    <row r="4" spans="1:25" ht="30.75">
      <c r="A4" s="53" t="s">
        <v>63</v>
      </c>
      <c r="B4" s="16"/>
      <c r="C4" s="16"/>
      <c r="D4" s="16" t="s">
        <v>81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12">
        <f>K4+L4+M4+N4+O4+P4+Q4-X4</f>
        <v>1496031.48</v>
      </c>
    </row>
    <row r="5" spans="1:25" ht="30.75">
      <c r="A5" s="53" t="s">
        <v>64</v>
      </c>
      <c r="B5" s="16"/>
      <c r="C5" s="16"/>
      <c r="D5" s="16" t="s">
        <v>81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12">
        <f aca="true" t="shared" si="1" ref="Y5:Y68">K5+L5+M5+N5+O5+P5+Q5-X5</f>
        <v>1496031.48</v>
      </c>
    </row>
    <row r="6" spans="1:25" ht="18" customHeight="1">
      <c r="A6" s="195" t="s">
        <v>711</v>
      </c>
      <c r="B6" s="195" t="s">
        <v>401</v>
      </c>
      <c r="C6" s="151" t="s">
        <v>621</v>
      </c>
      <c r="D6" s="192" t="s">
        <v>629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12">
        <f t="shared" si="1"/>
        <v>1496031.48</v>
      </c>
    </row>
    <row r="7" spans="1:25" ht="78">
      <c r="A7" s="196"/>
      <c r="B7" s="196"/>
      <c r="C7" s="152"/>
      <c r="D7" s="193"/>
      <c r="E7" s="21" t="s">
        <v>582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124"/>
      <c r="Y7" s="112">
        <f t="shared" si="1"/>
        <v>1200000</v>
      </c>
    </row>
    <row r="8" spans="1:25" ht="15">
      <c r="A8" s="196"/>
      <c r="B8" s="196"/>
      <c r="C8" s="152"/>
      <c r="D8" s="193"/>
      <c r="E8" s="21" t="s">
        <v>83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124"/>
      <c r="Y8" s="112">
        <f t="shared" si="1"/>
        <v>100000</v>
      </c>
    </row>
    <row r="9" spans="1:25" ht="30.75">
      <c r="A9" s="196"/>
      <c r="B9" s="196"/>
      <c r="C9" s="152"/>
      <c r="D9" s="193"/>
      <c r="E9" s="21" t="s">
        <v>84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124"/>
      <c r="Y9" s="112">
        <f t="shared" si="1"/>
        <v>85000</v>
      </c>
    </row>
    <row r="10" spans="1:25" ht="15">
      <c r="A10" s="196"/>
      <c r="B10" s="196"/>
      <c r="C10" s="152"/>
      <c r="D10" s="193"/>
      <c r="E10" s="21" t="s">
        <v>85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124"/>
      <c r="Y10" s="112">
        <f t="shared" si="1"/>
        <v>65000</v>
      </c>
    </row>
    <row r="11" spans="1:25" ht="15">
      <c r="A11" s="196"/>
      <c r="B11" s="196"/>
      <c r="C11" s="152"/>
      <c r="D11" s="193"/>
      <c r="E11" s="21" t="s">
        <v>86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336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587</v>
      </c>
      <c r="B13" s="15"/>
      <c r="C13" s="15"/>
      <c r="D13" s="16" t="s">
        <v>588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-1.0095391189679503E-10</v>
      </c>
      <c r="X13" s="20">
        <f t="shared" si="4"/>
        <v>20633642.150000006</v>
      </c>
      <c r="Y13" s="112">
        <f t="shared" si="1"/>
        <v>18174421.75</v>
      </c>
    </row>
    <row r="14" spans="1:25" ht="30.75">
      <c r="A14" s="53" t="s">
        <v>589</v>
      </c>
      <c r="B14" s="15"/>
      <c r="C14" s="15"/>
      <c r="D14" s="16" t="s">
        <v>588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-1.0095391189679503E-10</v>
      </c>
      <c r="X14" s="20">
        <f t="shared" si="5"/>
        <v>20633642.150000006</v>
      </c>
      <c r="Y14" s="112">
        <f t="shared" si="1"/>
        <v>18174421.75</v>
      </c>
    </row>
    <row r="15" spans="1:25" ht="15">
      <c r="A15" s="195" t="s">
        <v>176</v>
      </c>
      <c r="B15" s="198">
        <v>1010</v>
      </c>
      <c r="C15" s="198">
        <v>910</v>
      </c>
      <c r="D15" s="192" t="s">
        <v>179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586036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3929930.6500000004</v>
      </c>
      <c r="Y15" s="112">
        <f t="shared" si="1"/>
        <v>1925958.7599999998</v>
      </c>
    </row>
    <row r="16" spans="1:25" ht="15">
      <c r="A16" s="196"/>
      <c r="B16" s="199"/>
      <c r="C16" s="199"/>
      <c r="D16" s="193"/>
      <c r="E16" s="21" t="s">
        <v>66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0</v>
      </c>
    </row>
    <row r="17" spans="1:25" ht="15">
      <c r="A17" s="196"/>
      <c r="B17" s="199"/>
      <c r="C17" s="199"/>
      <c r="D17" s="193"/>
      <c r="E17" s="21" t="s">
        <v>67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0</v>
      </c>
    </row>
    <row r="18" spans="1:25" ht="15">
      <c r="A18" s="196"/>
      <c r="B18" s="199"/>
      <c r="C18" s="199"/>
      <c r="D18" s="193"/>
      <c r="E18" s="21" t="s">
        <v>68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0</v>
      </c>
    </row>
    <row r="19" spans="1:25" ht="15">
      <c r="A19" s="196"/>
      <c r="B19" s="199"/>
      <c r="C19" s="199"/>
      <c r="D19" s="193"/>
      <c r="E19" s="21" t="s">
        <v>69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0</v>
      </c>
    </row>
    <row r="20" spans="1:25" ht="15">
      <c r="A20" s="196"/>
      <c r="B20" s="199"/>
      <c r="C20" s="199"/>
      <c r="D20" s="193"/>
      <c r="E20" s="21" t="s">
        <v>70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0</v>
      </c>
    </row>
    <row r="21" spans="1:25" ht="15">
      <c r="A21" s="196"/>
      <c r="B21" s="199"/>
      <c r="C21" s="199"/>
      <c r="D21" s="193"/>
      <c r="E21" s="21" t="s">
        <v>71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v>100000</v>
      </c>
      <c r="S21" s="120"/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96"/>
      <c r="B22" s="199"/>
      <c r="C22" s="199"/>
      <c r="D22" s="193"/>
      <c r="E22" s="21" t="s">
        <v>36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0</v>
      </c>
    </row>
    <row r="23" spans="1:25" ht="46.5">
      <c r="A23" s="196"/>
      <c r="B23" s="199"/>
      <c r="C23" s="199"/>
      <c r="D23" s="193"/>
      <c r="E23" s="21" t="s">
        <v>37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0</v>
      </c>
    </row>
    <row r="24" spans="1:25" ht="15">
      <c r="A24" s="196"/>
      <c r="B24" s="199"/>
      <c r="C24" s="199"/>
      <c r="D24" s="193"/>
      <c r="E24" s="21" t="s">
        <v>72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96"/>
      <c r="B25" s="199"/>
      <c r="C25" s="199"/>
      <c r="D25" s="193"/>
      <c r="E25" s="21" t="s">
        <v>48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0</v>
      </c>
    </row>
    <row r="26" spans="1:25" ht="15">
      <c r="A26" s="196"/>
      <c r="B26" s="199"/>
      <c r="C26" s="199"/>
      <c r="D26" s="193"/>
      <c r="E26" s="21" t="s">
        <v>73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v>100000</v>
      </c>
      <c r="S26" s="120"/>
      <c r="T26" s="120"/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96"/>
      <c r="B27" s="199"/>
      <c r="C27" s="199"/>
      <c r="D27" s="193"/>
      <c r="E27" s="21" t="s">
        <v>233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96"/>
      <c r="B28" s="199"/>
      <c r="C28" s="199"/>
      <c r="D28" s="193"/>
      <c r="E28" s="21" t="s">
        <v>177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96"/>
      <c r="B29" s="199"/>
      <c r="C29" s="199"/>
      <c r="D29" s="193"/>
      <c r="E29" s="21" t="s">
        <v>226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v>20000</v>
      </c>
      <c r="P29" s="120"/>
      <c r="Q29" s="120"/>
      <c r="R29" s="121"/>
      <c r="S29" s="120"/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14000</v>
      </c>
    </row>
    <row r="30" spans="1:25" ht="15">
      <c r="A30" s="196"/>
      <c r="B30" s="199"/>
      <c r="C30" s="199"/>
      <c r="D30" s="193"/>
      <c r="E30" s="21" t="s">
        <v>712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v>300000</v>
      </c>
      <c r="O30" s="120"/>
      <c r="P30" s="120"/>
      <c r="Q30" s="120"/>
      <c r="R30" s="120"/>
      <c r="S30" s="120">
        <v>210000</v>
      </c>
      <c r="T30" s="120"/>
      <c r="U30" s="120"/>
      <c r="V30" s="120"/>
      <c r="W30" s="112">
        <f t="shared" si="3"/>
        <v>0</v>
      </c>
      <c r="X30" s="22">
        <f>246986.3</f>
        <v>246986.3</v>
      </c>
      <c r="Y30" s="112">
        <f t="shared" si="1"/>
        <v>53013.70000000001</v>
      </c>
    </row>
    <row r="31" spans="1:25" ht="30.75">
      <c r="A31" s="196"/>
      <c r="B31" s="199"/>
      <c r="C31" s="199"/>
      <c r="D31" s="193"/>
      <c r="E31" s="21" t="s">
        <v>74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96"/>
      <c r="B32" s="199"/>
      <c r="C32" s="199"/>
      <c r="D32" s="193"/>
      <c r="E32" s="21" t="s">
        <v>476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96"/>
      <c r="B33" s="199"/>
      <c r="C33" s="199"/>
      <c r="D33" s="193"/>
      <c r="E33" s="21" t="s">
        <v>227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v>20000</v>
      </c>
      <c r="P33" s="120"/>
      <c r="Q33" s="120"/>
      <c r="R33" s="121"/>
      <c r="S33" s="120"/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14000</v>
      </c>
    </row>
    <row r="34" spans="1:25" ht="62.25">
      <c r="A34" s="196"/>
      <c r="B34" s="199"/>
      <c r="C34" s="199"/>
      <c r="D34" s="193"/>
      <c r="E34" s="21" t="s">
        <v>228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v>20000</v>
      </c>
      <c r="P34" s="120"/>
      <c r="Q34" s="120"/>
      <c r="R34" s="121"/>
      <c r="S34" s="120"/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14000</v>
      </c>
    </row>
    <row r="35" spans="1:25" ht="15">
      <c r="A35" s="196"/>
      <c r="B35" s="199"/>
      <c r="C35" s="199"/>
      <c r="D35" s="193"/>
      <c r="E35" s="21" t="s">
        <v>713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96"/>
      <c r="B36" s="199"/>
      <c r="C36" s="199"/>
      <c r="D36" s="193"/>
      <c r="E36" s="21" t="s">
        <v>477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96"/>
      <c r="B37" s="199"/>
      <c r="C37" s="199"/>
      <c r="D37" s="193"/>
      <c r="E37" s="21" t="s">
        <v>229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96"/>
      <c r="B38" s="199"/>
      <c r="C38" s="199"/>
      <c r="D38" s="193"/>
      <c r="E38" s="21" t="s">
        <v>310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/>
      <c r="Y38" s="112">
        <f t="shared" si="1"/>
        <v>216000</v>
      </c>
    </row>
    <row r="39" spans="1:25" ht="30.75" hidden="1">
      <c r="A39" s="196"/>
      <c r="B39" s="199"/>
      <c r="C39" s="199"/>
      <c r="D39" s="193"/>
      <c r="E39" s="21" t="s">
        <v>714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96"/>
      <c r="B40" s="199"/>
      <c r="C40" s="199"/>
      <c r="D40" s="193"/>
      <c r="E40" s="21" t="s">
        <v>715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96"/>
      <c r="B41" s="199"/>
      <c r="C41" s="199"/>
      <c r="D41" s="193"/>
      <c r="E41" s="21" t="s">
        <v>716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96"/>
      <c r="B42" s="199"/>
      <c r="C42" s="199"/>
      <c r="D42" s="193"/>
      <c r="E42" s="21" t="s">
        <v>230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96"/>
      <c r="B43" s="199"/>
      <c r="C43" s="199"/>
      <c r="D43" s="193"/>
      <c r="E43" s="21" t="s">
        <v>231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96"/>
      <c r="B44" s="199"/>
      <c r="C44" s="199"/>
      <c r="D44" s="193"/>
      <c r="E44" s="21" t="s">
        <v>553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96"/>
      <c r="B45" s="199"/>
      <c r="C45" s="199"/>
      <c r="D45" s="193"/>
      <c r="E45" s="21" t="s">
        <v>525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/>
      <c r="P45" s="120"/>
      <c r="Q45" s="120"/>
      <c r="R45" s="120"/>
      <c r="S45" s="120">
        <v>10000</v>
      </c>
      <c r="T45" s="120">
        <v>300000</v>
      </c>
      <c r="U45" s="120"/>
      <c r="V45" s="120"/>
      <c r="W45" s="112">
        <f t="shared" si="3"/>
        <v>0</v>
      </c>
      <c r="X45" s="22">
        <f>287122.2</f>
        <v>287122.2</v>
      </c>
      <c r="Y45" s="112">
        <f t="shared" si="1"/>
        <v>12877.799999999988</v>
      </c>
    </row>
    <row r="46" spans="1:25" ht="62.25">
      <c r="A46" s="196"/>
      <c r="B46" s="199"/>
      <c r="C46" s="199"/>
      <c r="D46" s="193"/>
      <c r="E46" s="21" t="s">
        <v>232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96"/>
      <c r="B47" s="199"/>
      <c r="C47" s="199"/>
      <c r="D47" s="193"/>
      <c r="E47" s="21" t="s">
        <v>478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96"/>
      <c r="B48" s="199"/>
      <c r="C48" s="199"/>
      <c r="D48" s="193"/>
      <c r="E48" s="21" t="s">
        <v>202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96"/>
      <c r="B49" s="199"/>
      <c r="C49" s="199"/>
      <c r="D49" s="193"/>
      <c r="E49" s="21" t="s">
        <v>234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96"/>
      <c r="B50" s="199"/>
      <c r="C50" s="199"/>
      <c r="D50" s="193"/>
      <c r="E50" s="21" t="s">
        <v>312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/>
      <c r="O50" s="120"/>
      <c r="P50" s="120"/>
      <c r="Q50" s="120"/>
      <c r="R50" s="120"/>
      <c r="S50" s="120">
        <v>80000</v>
      </c>
      <c r="T50" s="120">
        <v>120000</v>
      </c>
      <c r="U50" s="120"/>
      <c r="V50" s="120"/>
      <c r="W50" s="112">
        <f>J50-K50-L50-M50-N50-O50-P50-Q50-R50-S50-T50-U50-V50</f>
        <v>0</v>
      </c>
      <c r="X50" s="22"/>
      <c r="Y50" s="112">
        <f t="shared" si="1"/>
        <v>0</v>
      </c>
    </row>
    <row r="51" spans="1:25" ht="30.75" hidden="1">
      <c r="A51" s="196"/>
      <c r="B51" s="199"/>
      <c r="C51" s="199"/>
      <c r="D51" s="193"/>
      <c r="E51" s="21" t="s">
        <v>717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96"/>
      <c r="B52" s="199"/>
      <c r="C52" s="199"/>
      <c r="D52" s="193"/>
      <c r="E52" s="21" t="s">
        <v>420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96"/>
      <c r="B53" s="199"/>
      <c r="C53" s="199"/>
      <c r="D53" s="193"/>
      <c r="E53" s="21" t="s">
        <v>235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96"/>
      <c r="B54" s="199"/>
      <c r="C54" s="199"/>
      <c r="D54" s="193"/>
      <c r="E54" s="21" t="s">
        <v>479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96"/>
      <c r="B55" s="199"/>
      <c r="C55" s="199"/>
      <c r="D55" s="193"/>
      <c r="E55" s="21" t="s">
        <v>551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96"/>
      <c r="B56" s="199"/>
      <c r="C56" s="199"/>
      <c r="D56" s="193"/>
      <c r="E56" s="21" t="s">
        <v>421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v>26468</v>
      </c>
      <c r="O56" s="120"/>
      <c r="P56" s="120"/>
      <c r="Q56" s="120"/>
      <c r="R56" s="120"/>
      <c r="S56" s="120"/>
      <c r="T56" s="120"/>
      <c r="U56" s="120"/>
      <c r="V56" s="120"/>
      <c r="W56" s="112">
        <f t="shared" si="3"/>
        <v>0</v>
      </c>
      <c r="X56" s="22"/>
      <c r="Y56" s="112">
        <f t="shared" si="1"/>
        <v>26468</v>
      </c>
    </row>
    <row r="57" spans="1:25" ht="62.25">
      <c r="A57" s="196"/>
      <c r="B57" s="199"/>
      <c r="C57" s="199"/>
      <c r="D57" s="193"/>
      <c r="E57" s="21" t="s">
        <v>224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124"/>
      <c r="Y57" s="112">
        <f t="shared" si="1"/>
        <v>23960</v>
      </c>
    </row>
    <row r="58" spans="1:25" ht="62.25">
      <c r="A58" s="196"/>
      <c r="B58" s="199"/>
      <c r="C58" s="199"/>
      <c r="D58" s="193"/>
      <c r="E58" s="21" t="s">
        <v>222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124"/>
      <c r="Y58" s="112">
        <f t="shared" si="1"/>
        <v>20000</v>
      </c>
    </row>
    <row r="59" spans="1:25" ht="30.75">
      <c r="A59" s="196"/>
      <c r="B59" s="199"/>
      <c r="C59" s="199"/>
      <c r="D59" s="193"/>
      <c r="E59" s="21" t="s">
        <v>422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v>27039</v>
      </c>
      <c r="O59" s="120"/>
      <c r="P59" s="120"/>
      <c r="Q59" s="120"/>
      <c r="R59" s="120"/>
      <c r="S59" s="120"/>
      <c r="T59" s="120"/>
      <c r="U59" s="120"/>
      <c r="V59" s="120"/>
      <c r="W59" s="112">
        <f t="shared" si="3"/>
        <v>0</v>
      </c>
      <c r="X59" s="124"/>
      <c r="Y59" s="112">
        <f t="shared" si="1"/>
        <v>27039</v>
      </c>
    </row>
    <row r="60" spans="1:25" ht="62.25">
      <c r="A60" s="196"/>
      <c r="B60" s="199"/>
      <c r="C60" s="199"/>
      <c r="D60" s="193"/>
      <c r="E60" s="21" t="s">
        <v>246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124"/>
      <c r="Y60" s="112">
        <f t="shared" si="1"/>
        <v>20000</v>
      </c>
    </row>
    <row r="61" spans="1:25" ht="30.75" hidden="1">
      <c r="A61" s="196"/>
      <c r="B61" s="199"/>
      <c r="C61" s="199"/>
      <c r="D61" s="193"/>
      <c r="E61" s="21" t="s">
        <v>718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96"/>
      <c r="B62" s="199"/>
      <c r="C62" s="199"/>
      <c r="D62" s="193"/>
      <c r="E62" s="21" t="s">
        <v>225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96"/>
      <c r="B63" s="199"/>
      <c r="C63" s="199"/>
      <c r="D63" s="193"/>
      <c r="E63" s="21" t="s">
        <v>238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96"/>
      <c r="B64" s="199"/>
      <c r="C64" s="199"/>
      <c r="D64" s="193"/>
      <c r="E64" s="21" t="s">
        <v>423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/>
      <c r="S64" s="120"/>
      <c r="T64" s="120">
        <v>150000</v>
      </c>
      <c r="U64" s="120">
        <v>252769.8</v>
      </c>
      <c r="V64" s="120"/>
      <c r="W64" s="112">
        <f t="shared" si="3"/>
        <v>5.820766091346741E-11</v>
      </c>
      <c r="X64" s="22"/>
      <c r="Y64" s="112">
        <f t="shared" si="1"/>
        <v>150000</v>
      </c>
    </row>
    <row r="65" spans="1:25" s="2" customFormat="1" ht="46.5">
      <c r="A65" s="196"/>
      <c r="B65" s="199"/>
      <c r="C65" s="199"/>
      <c r="D65" s="193"/>
      <c r="E65" s="21" t="s">
        <v>523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/>
      <c r="S65" s="120">
        <v>130000</v>
      </c>
      <c r="T65" s="120">
        <v>110000</v>
      </c>
      <c r="U65" s="120"/>
      <c r="V65" s="120"/>
      <c r="W65" s="112">
        <f t="shared" si="3"/>
        <v>0</v>
      </c>
      <c r="X65" s="22">
        <f>20170.51+187717.73</f>
        <v>207888.24000000002</v>
      </c>
      <c r="Y65" s="112">
        <f t="shared" si="1"/>
        <v>12111.75999999998</v>
      </c>
    </row>
    <row r="66" spans="1:25" s="2" customFormat="1" ht="62.25">
      <c r="A66" s="196"/>
      <c r="B66" s="199"/>
      <c r="C66" s="199"/>
      <c r="D66" s="193"/>
      <c r="E66" s="21" t="s">
        <v>245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96"/>
      <c r="B67" s="199"/>
      <c r="C67" s="199"/>
      <c r="D67" s="193"/>
      <c r="E67" s="21" t="s">
        <v>221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96"/>
      <c r="B68" s="199"/>
      <c r="C68" s="199"/>
      <c r="D68" s="193"/>
      <c r="E68" s="21" t="s">
        <v>480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96"/>
      <c r="B69" s="199"/>
      <c r="C69" s="199"/>
      <c r="D69" s="193"/>
      <c r="E69" s="21" t="s">
        <v>481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1">K69+L69+M69+N69+O69+P69+Q69-X69</f>
        <v>6139</v>
      </c>
    </row>
    <row r="70" spans="1:25" s="2" customFormat="1" ht="30.75">
      <c r="A70" s="196"/>
      <c r="B70" s="199"/>
      <c r="C70" s="199"/>
      <c r="D70" s="193"/>
      <c r="E70" s="21" t="s">
        <v>719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96"/>
      <c r="B71" s="199"/>
      <c r="C71" s="199"/>
      <c r="D71" s="193"/>
      <c r="E71" s="21" t="s">
        <v>223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96"/>
      <c r="B72" s="199"/>
      <c r="C72" s="199"/>
      <c r="D72" s="193"/>
      <c r="E72" s="21" t="s">
        <v>236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96"/>
      <c r="B73" s="199"/>
      <c r="C73" s="199"/>
      <c r="D73" s="193"/>
      <c r="E73" s="21" t="s">
        <v>482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96"/>
      <c r="B74" s="199"/>
      <c r="C74" s="199"/>
      <c r="D74" s="193"/>
      <c r="E74" s="21" t="s">
        <v>237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96"/>
      <c r="B75" s="199"/>
      <c r="C75" s="199"/>
      <c r="D75" s="193"/>
      <c r="E75" s="21" t="s">
        <v>47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96"/>
      <c r="B76" s="199"/>
      <c r="C76" s="199"/>
      <c r="D76" s="193"/>
      <c r="E76" s="21" t="s">
        <v>244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96"/>
      <c r="B77" s="199"/>
      <c r="C77" s="199"/>
      <c r="D77" s="193"/>
      <c r="E77" s="21" t="s">
        <v>510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</f>
        <v>0</v>
      </c>
      <c r="O77" s="120"/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</f>
        <v>449291.2</v>
      </c>
      <c r="V77" s="120">
        <f>150000-150000</f>
        <v>0</v>
      </c>
      <c r="W77" s="112">
        <f t="shared" si="3"/>
        <v>-5.820766091346741E-11</v>
      </c>
      <c r="X77" s="22"/>
      <c r="Y77" s="112">
        <f t="shared" si="7"/>
        <v>0</v>
      </c>
    </row>
    <row r="78" spans="1:25" s="2" customFormat="1" ht="62.25">
      <c r="A78" s="196"/>
      <c r="B78" s="199"/>
      <c r="C78" s="199"/>
      <c r="D78" s="193"/>
      <c r="E78" s="21" t="s">
        <v>243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96"/>
      <c r="B79" s="199"/>
      <c r="C79" s="199"/>
      <c r="D79" s="193"/>
      <c r="E79" s="21" t="s">
        <v>424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96"/>
      <c r="B80" s="199"/>
      <c r="C80" s="199"/>
      <c r="D80" s="193"/>
      <c r="E80" s="21" t="s">
        <v>242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96"/>
      <c r="B81" s="199"/>
      <c r="C81" s="199"/>
      <c r="D81" s="193"/>
      <c r="E81" s="21" t="s">
        <v>720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96"/>
      <c r="B82" s="199"/>
      <c r="C82" s="199"/>
      <c r="D82" s="193"/>
      <c r="E82" s="21" t="s">
        <v>721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96"/>
      <c r="B83" s="199"/>
      <c r="C83" s="199"/>
      <c r="D83" s="193"/>
      <c r="E83" s="21" t="s">
        <v>722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96"/>
      <c r="B84" s="199"/>
      <c r="C84" s="199"/>
      <c r="D84" s="193"/>
      <c r="E84" s="21" t="s">
        <v>723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96"/>
      <c r="B85" s="199"/>
      <c r="C85" s="199"/>
      <c r="D85" s="193"/>
      <c r="E85" s="96" t="s">
        <v>75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96"/>
      <c r="B86" s="199"/>
      <c r="C86" s="199"/>
      <c r="D86" s="193"/>
      <c r="E86" s="21" t="s">
        <v>239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96"/>
      <c r="B87" s="199"/>
      <c r="C87" s="199"/>
      <c r="D87" s="193"/>
      <c r="E87" s="21" t="s">
        <v>240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96"/>
      <c r="B88" s="199"/>
      <c r="C88" s="199"/>
      <c r="D88" s="193"/>
      <c r="E88" s="21" t="s">
        <v>241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97"/>
      <c r="B89" s="200"/>
      <c r="C89" s="200"/>
      <c r="D89" s="194"/>
      <c r="E89" s="21" t="s">
        <v>524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v>500000</v>
      </c>
      <c r="O89" s="120"/>
      <c r="P89" s="120"/>
      <c r="Q89" s="120"/>
      <c r="R89" s="120"/>
      <c r="S89" s="120"/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41987.34999999998</v>
      </c>
    </row>
    <row r="90" spans="1:25" s="2" customFormat="1" ht="18">
      <c r="A90" s="182" t="s">
        <v>590</v>
      </c>
      <c r="B90" s="201">
        <v>1020</v>
      </c>
      <c r="C90" s="179" t="s">
        <v>591</v>
      </c>
      <c r="D90" s="179" t="s">
        <v>592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3525003.22</v>
      </c>
      <c r="O90" s="24">
        <f t="shared" si="8"/>
        <v>3452774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3274892.1199999996</v>
      </c>
      <c r="T90" s="24">
        <f t="shared" si="8"/>
        <v>2225037</v>
      </c>
      <c r="U90" s="24">
        <f t="shared" si="8"/>
        <v>4648230.7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3950492.440000001</v>
      </c>
      <c r="Y90" s="112">
        <f t="shared" si="7"/>
        <v>5971019.779999999</v>
      </c>
    </row>
    <row r="91" spans="1:25" s="2" customFormat="1" ht="46.5">
      <c r="A91" s="187"/>
      <c r="B91" s="202"/>
      <c r="C91" s="181"/>
      <c r="D91" s="181"/>
      <c r="E91" s="21" t="s">
        <v>61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0</v>
      </c>
    </row>
    <row r="92" spans="1:25" s="2" customFormat="1" ht="93">
      <c r="A92" s="187"/>
      <c r="B92" s="202"/>
      <c r="C92" s="181"/>
      <c r="D92" s="181"/>
      <c r="E92" s="21" t="s">
        <v>207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87"/>
      <c r="B93" s="202"/>
      <c r="C93" s="181"/>
      <c r="D93" s="181"/>
      <c r="E93" s="21" t="s">
        <v>295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/>
      <c r="Y93" s="112">
        <f t="shared" si="7"/>
        <v>294294</v>
      </c>
    </row>
    <row r="94" spans="1:25" s="2" customFormat="1" ht="30.75">
      <c r="A94" s="187"/>
      <c r="B94" s="202"/>
      <c r="C94" s="181"/>
      <c r="D94" s="181"/>
      <c r="E94" s="21" t="s">
        <v>76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v>100000</v>
      </c>
      <c r="S94" s="120"/>
      <c r="T94" s="120"/>
      <c r="U94" s="120"/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46.5">
      <c r="A95" s="187"/>
      <c r="B95" s="202"/>
      <c r="C95" s="181"/>
      <c r="D95" s="181"/>
      <c r="E95" s="21" t="s">
        <v>208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87"/>
      <c r="B96" s="202"/>
      <c r="C96" s="181"/>
      <c r="D96" s="181"/>
      <c r="E96" s="21" t="s">
        <v>77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0</v>
      </c>
    </row>
    <row r="97" spans="1:25" s="2" customFormat="1" ht="18">
      <c r="A97" s="187"/>
      <c r="B97" s="202"/>
      <c r="C97" s="181"/>
      <c r="D97" s="181"/>
      <c r="E97" s="21" t="s">
        <v>338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/>
      <c r="Y97" s="112">
        <f t="shared" si="7"/>
        <v>0</v>
      </c>
    </row>
    <row r="98" spans="1:25" s="2" customFormat="1" ht="30.75">
      <c r="A98" s="187"/>
      <c r="B98" s="202"/>
      <c r="C98" s="181"/>
      <c r="D98" s="181"/>
      <c r="E98" s="21" t="s">
        <v>78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/>
      <c r="Y98" s="112">
        <f t="shared" si="7"/>
        <v>0</v>
      </c>
    </row>
    <row r="99" spans="1:25" s="2" customFormat="1" ht="30.75">
      <c r="A99" s="187"/>
      <c r="B99" s="202"/>
      <c r="C99" s="181"/>
      <c r="D99" s="181"/>
      <c r="E99" s="21" t="s">
        <v>79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v>150000</v>
      </c>
      <c r="S99" s="120"/>
      <c r="T99" s="120"/>
      <c r="U99" s="120"/>
      <c r="V99" s="120"/>
      <c r="W99" s="112">
        <f t="shared" si="3"/>
        <v>0</v>
      </c>
      <c r="X99" s="22"/>
      <c r="Y99" s="112">
        <f t="shared" si="7"/>
        <v>0</v>
      </c>
    </row>
    <row r="100" spans="1:25" s="2" customFormat="1" ht="62.25">
      <c r="A100" s="187"/>
      <c r="B100" s="202"/>
      <c r="C100" s="181"/>
      <c r="D100" s="181"/>
      <c r="E100" s="21" t="s">
        <v>408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0</v>
      </c>
    </row>
    <row r="101" spans="1:25" s="2" customFormat="1" ht="62.25">
      <c r="A101" s="187"/>
      <c r="B101" s="202"/>
      <c r="C101" s="181"/>
      <c r="D101" s="181"/>
      <c r="E101" s="21" t="s">
        <v>58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/>
      <c r="Y101" s="112">
        <f t="shared" si="7"/>
        <v>0</v>
      </c>
    </row>
    <row r="102" spans="1:25" s="2" customFormat="1" ht="62.25">
      <c r="A102" s="187"/>
      <c r="B102" s="202"/>
      <c r="C102" s="181"/>
      <c r="D102" s="181"/>
      <c r="E102" s="21" t="s">
        <v>59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/>
      <c r="Y102" s="112">
        <f t="shared" si="7"/>
        <v>0</v>
      </c>
    </row>
    <row r="103" spans="1:25" s="2" customFormat="1" ht="30.75">
      <c r="A103" s="187"/>
      <c r="B103" s="202"/>
      <c r="C103" s="181"/>
      <c r="D103" s="181"/>
      <c r="E103" s="21" t="s">
        <v>80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v>200000</v>
      </c>
      <c r="S103" s="120"/>
      <c r="T103" s="120"/>
      <c r="U103" s="120"/>
      <c r="V103" s="120"/>
      <c r="W103" s="112">
        <f t="shared" si="9"/>
        <v>0</v>
      </c>
      <c r="X103" s="22"/>
      <c r="Y103" s="112">
        <f t="shared" si="7"/>
        <v>0</v>
      </c>
    </row>
    <row r="104" spans="1:25" s="2" customFormat="1" ht="62.25">
      <c r="A104" s="187"/>
      <c r="B104" s="202"/>
      <c r="C104" s="181"/>
      <c r="D104" s="181"/>
      <c r="E104" s="116" t="s">
        <v>593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/>
      <c r="Y104" s="112">
        <f t="shared" si="7"/>
        <v>558234</v>
      </c>
    </row>
    <row r="105" spans="1:25" s="2" customFormat="1" ht="30.75">
      <c r="A105" s="187"/>
      <c r="B105" s="202"/>
      <c r="C105" s="181"/>
      <c r="D105" s="181"/>
      <c r="E105" s="69" t="s">
        <v>258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>
        <v>200000</v>
      </c>
      <c r="W105" s="112">
        <f>J105-K105-L105-M105-N105-O105-P105-Q105-R105-S105-T105-U105-V105</f>
        <v>0</v>
      </c>
      <c r="X105" s="123"/>
      <c r="Y105" s="112">
        <f t="shared" si="7"/>
        <v>0</v>
      </c>
    </row>
    <row r="106" spans="1:25" s="2" customFormat="1" ht="78">
      <c r="A106" s="187"/>
      <c r="B106" s="202"/>
      <c r="C106" s="181"/>
      <c r="D106" s="181"/>
      <c r="E106" s="21" t="s">
        <v>49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87"/>
      <c r="B107" s="202"/>
      <c r="C107" s="181"/>
      <c r="D107" s="181"/>
      <c r="E107" s="21" t="s">
        <v>50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87"/>
      <c r="B108" s="202"/>
      <c r="C108" s="181"/>
      <c r="D108" s="181"/>
      <c r="E108" s="21" t="s">
        <v>724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87"/>
      <c r="B109" s="202"/>
      <c r="C109" s="181"/>
      <c r="D109" s="181"/>
      <c r="E109" s="69" t="s">
        <v>173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87"/>
      <c r="B110" s="202"/>
      <c r="C110" s="181"/>
      <c r="D110" s="181"/>
      <c r="E110" s="21" t="s">
        <v>538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87"/>
      <c r="B111" s="202"/>
      <c r="C111" s="181"/>
      <c r="D111" s="181"/>
      <c r="E111" s="21" t="s">
        <v>539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87"/>
      <c r="B112" s="202"/>
      <c r="C112" s="181"/>
      <c r="D112" s="181"/>
      <c r="E112" s="69" t="s">
        <v>51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87"/>
      <c r="B113" s="202"/>
      <c r="C113" s="181"/>
      <c r="D113" s="181"/>
      <c r="E113" s="69" t="s">
        <v>52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87"/>
      <c r="B114" s="202"/>
      <c r="C114" s="181"/>
      <c r="D114" s="181"/>
      <c r="E114" s="69" t="s">
        <v>483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87"/>
      <c r="B115" s="202"/>
      <c r="C115" s="181"/>
      <c r="D115" s="181"/>
      <c r="E115" s="69" t="s">
        <v>53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87"/>
      <c r="B116" s="202"/>
      <c r="C116" s="181"/>
      <c r="D116" s="181"/>
      <c r="E116" s="69" t="s">
        <v>54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87"/>
      <c r="B117" s="202"/>
      <c r="C117" s="181"/>
      <c r="D117" s="181"/>
      <c r="E117" s="69" t="s">
        <v>199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87"/>
      <c r="B118" s="202"/>
      <c r="C118" s="181"/>
      <c r="D118" s="181"/>
      <c r="E118" s="69" t="s">
        <v>200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123"/>
      <c r="Y118" s="112">
        <f t="shared" si="7"/>
        <v>1106.01</v>
      </c>
    </row>
    <row r="119" spans="1:25" s="2" customFormat="1" ht="78" customHeight="1">
      <c r="A119" s="187"/>
      <c r="B119" s="202"/>
      <c r="C119" s="181"/>
      <c r="D119" s="181"/>
      <c r="E119" s="69" t="s">
        <v>55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123"/>
      <c r="Y119" s="112">
        <f t="shared" si="7"/>
        <v>250000</v>
      </c>
    </row>
    <row r="120" spans="1:25" s="2" customFormat="1" ht="18">
      <c r="A120" s="187"/>
      <c r="B120" s="202"/>
      <c r="C120" s="181"/>
      <c r="D120" s="181"/>
      <c r="E120" s="69" t="s">
        <v>218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123"/>
      <c r="Y120" s="112">
        <f t="shared" si="7"/>
        <v>150000</v>
      </c>
    </row>
    <row r="121" spans="1:25" s="2" customFormat="1" ht="18">
      <c r="A121" s="187"/>
      <c r="B121" s="202"/>
      <c r="C121" s="181"/>
      <c r="D121" s="181"/>
      <c r="E121" s="69" t="s">
        <v>381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87"/>
      <c r="B122" s="202"/>
      <c r="C122" s="181"/>
      <c r="D122" s="181"/>
      <c r="E122" s="69" t="s">
        <v>174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87"/>
      <c r="B123" s="202"/>
      <c r="C123" s="181"/>
      <c r="D123" s="181"/>
      <c r="E123" s="69" t="s">
        <v>484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87"/>
      <c r="B124" s="202"/>
      <c r="C124" s="181"/>
      <c r="D124" s="181"/>
      <c r="E124" s="69" t="s">
        <v>485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87"/>
      <c r="B125" s="202"/>
      <c r="C125" s="181"/>
      <c r="D125" s="181"/>
      <c r="E125" s="69" t="s">
        <v>486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87"/>
      <c r="B126" s="202"/>
      <c r="C126" s="181"/>
      <c r="D126" s="181"/>
      <c r="E126" s="21" t="s">
        <v>725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</f>
        <v>3631.2</v>
      </c>
      <c r="Y126" s="112">
        <f t="shared" si="7"/>
        <v>466509.8</v>
      </c>
    </row>
    <row r="127" spans="1:25" s="2" customFormat="1" ht="33" customHeight="1">
      <c r="A127" s="187"/>
      <c r="B127" s="202"/>
      <c r="C127" s="181"/>
      <c r="D127" s="181"/>
      <c r="E127" s="69" t="s">
        <v>425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87"/>
      <c r="B128" s="202"/>
      <c r="C128" s="181"/>
      <c r="D128" s="181"/>
      <c r="E128" s="69" t="s">
        <v>426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87"/>
      <c r="B129" s="202"/>
      <c r="C129" s="181"/>
      <c r="D129" s="181"/>
      <c r="E129" s="69" t="s">
        <v>175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87"/>
      <c r="B130" s="202"/>
      <c r="C130" s="181"/>
      <c r="D130" s="181"/>
      <c r="E130" s="69" t="s">
        <v>402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87"/>
      <c r="B131" s="202"/>
      <c r="C131" s="181"/>
      <c r="D131" s="181"/>
      <c r="E131" s="69" t="s">
        <v>726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v>70000</v>
      </c>
      <c r="O131" s="120">
        <f>300000-50000</f>
        <v>250000</v>
      </c>
      <c r="P131" s="120"/>
      <c r="Q131" s="120">
        <f>50000</f>
        <v>50000</v>
      </c>
      <c r="R131" s="120"/>
      <c r="S131" s="120"/>
      <c r="T131" s="120">
        <v>80000</v>
      </c>
      <c r="U131" s="120">
        <v>850000</v>
      </c>
      <c r="V131" s="120">
        <v>200000</v>
      </c>
      <c r="W131" s="112">
        <f t="shared" si="9"/>
        <v>0</v>
      </c>
      <c r="X131" s="22"/>
      <c r="Y131" s="112">
        <f t="shared" si="7"/>
        <v>370000</v>
      </c>
    </row>
    <row r="132" spans="1:25" s="2" customFormat="1" ht="62.25">
      <c r="A132" s="187"/>
      <c r="B132" s="202"/>
      <c r="C132" s="181"/>
      <c r="D132" s="181"/>
      <c r="E132" s="69" t="s">
        <v>403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aca="true" t="shared" si="11" ref="Y132:Y195">K132+L132+M132+N132+O132+P132+Q132-X132</f>
        <v>1783.55</v>
      </c>
    </row>
    <row r="133" spans="1:25" s="2" customFormat="1" ht="33" customHeight="1">
      <c r="A133" s="187"/>
      <c r="B133" s="202"/>
      <c r="C133" s="181"/>
      <c r="D133" s="181"/>
      <c r="E133" s="69" t="s">
        <v>427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v>28610</v>
      </c>
      <c r="O133" s="115"/>
      <c r="P133" s="115"/>
      <c r="Q133" s="115"/>
      <c r="R133" s="115"/>
      <c r="S133" s="115"/>
      <c r="T133" s="115"/>
      <c r="U133" s="115"/>
      <c r="V133" s="115"/>
      <c r="W133" s="112">
        <f t="shared" si="9"/>
        <v>0</v>
      </c>
      <c r="X133" s="22"/>
      <c r="Y133" s="112">
        <f t="shared" si="11"/>
        <v>28610</v>
      </c>
    </row>
    <row r="134" spans="1:25" s="2" customFormat="1" ht="18">
      <c r="A134" s="187"/>
      <c r="B134" s="202"/>
      <c r="C134" s="181"/>
      <c r="D134" s="181"/>
      <c r="E134" s="21" t="s">
        <v>428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87"/>
      <c r="B135" s="202"/>
      <c r="C135" s="181"/>
      <c r="D135" s="181"/>
      <c r="E135" s="21" t="s">
        <v>429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87"/>
      <c r="B136" s="202"/>
      <c r="C136" s="181"/>
      <c r="D136" s="181"/>
      <c r="E136" s="21" t="s">
        <v>430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87"/>
      <c r="B137" s="202"/>
      <c r="C137" s="181"/>
      <c r="D137" s="181"/>
      <c r="E137" s="21" t="s">
        <v>487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87"/>
      <c r="B138" s="202"/>
      <c r="C138" s="181"/>
      <c r="D138" s="181"/>
      <c r="E138" s="21" t="s">
        <v>404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87"/>
      <c r="B139" s="202"/>
      <c r="C139" s="181"/>
      <c r="D139" s="181"/>
      <c r="E139" s="21" t="s">
        <v>488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87"/>
      <c r="B140" s="202"/>
      <c r="C140" s="181"/>
      <c r="D140" s="181"/>
      <c r="E140" s="21" t="s">
        <v>255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/>
      <c r="O140" s="120">
        <f>220000-220000</f>
        <v>0</v>
      </c>
      <c r="P140" s="120"/>
      <c r="Q140" s="120"/>
      <c r="R140" s="120"/>
      <c r="S140" s="120">
        <v>100000</v>
      </c>
      <c r="T140" s="120">
        <v>50000</v>
      </c>
      <c r="U140" s="120">
        <v>100000</v>
      </c>
      <c r="V140" s="120">
        <v>120000</v>
      </c>
      <c r="W140" s="112">
        <f>J140-K140-L140-M140-N140-O140-P140-Q140-R140-S140-T140-U140-V140</f>
        <v>0</v>
      </c>
      <c r="X140" s="22"/>
      <c r="Y140" s="112">
        <f t="shared" si="11"/>
        <v>0</v>
      </c>
    </row>
    <row r="141" spans="1:25" s="2" customFormat="1" ht="18">
      <c r="A141" s="187"/>
      <c r="B141" s="202"/>
      <c r="C141" s="181"/>
      <c r="D141" s="181"/>
      <c r="E141" s="21" t="s">
        <v>739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87"/>
      <c r="B142" s="202"/>
      <c r="C142" s="181"/>
      <c r="D142" s="181"/>
      <c r="E142" s="21" t="s">
        <v>256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87"/>
      <c r="B143" s="202"/>
      <c r="C143" s="181"/>
      <c r="D143" s="181"/>
      <c r="E143" s="21" t="s">
        <v>306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v>100000</v>
      </c>
      <c r="O143" s="120">
        <v>320000</v>
      </c>
      <c r="P143" s="120"/>
      <c r="Q143" s="120"/>
      <c r="R143" s="120"/>
      <c r="S143" s="120">
        <v>512247.8</v>
      </c>
      <c r="T143" s="120"/>
      <c r="U143" s="120"/>
      <c r="V143" s="120"/>
      <c r="W143" s="112">
        <f>J143-K143-L143-M143-N143-O143-P143-Q143-R143-S143-T143-U143-V143</f>
        <v>5.820766091346741E-11</v>
      </c>
      <c r="X143" s="22"/>
      <c r="Y143" s="112">
        <f t="shared" si="11"/>
        <v>420000</v>
      </c>
    </row>
    <row r="144" spans="1:25" s="2" customFormat="1" ht="70.5" customHeight="1">
      <c r="A144" s="187"/>
      <c r="B144" s="202"/>
      <c r="C144" s="181"/>
      <c r="D144" s="181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</f>
        <v>1051.2</v>
      </c>
      <c r="Y144" s="112">
        <f t="shared" si="11"/>
        <v>120448.8</v>
      </c>
    </row>
    <row r="145" spans="1:25" s="2" customFormat="1" ht="73.5" customHeight="1">
      <c r="A145" s="187"/>
      <c r="B145" s="202"/>
      <c r="C145" s="181"/>
      <c r="D145" s="181"/>
      <c r="E145" s="21" t="s">
        <v>407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87"/>
      <c r="B146" s="202"/>
      <c r="C146" s="181"/>
      <c r="D146" s="181"/>
      <c r="E146" s="21" t="s">
        <v>219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123"/>
      <c r="Y146" s="112">
        <f t="shared" si="11"/>
        <v>166520</v>
      </c>
    </row>
    <row r="147" spans="1:25" s="2" customFormat="1" ht="30.75">
      <c r="A147" s="187"/>
      <c r="B147" s="202"/>
      <c r="C147" s="181"/>
      <c r="D147" s="181"/>
      <c r="E147" s="21" t="s">
        <v>305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/>
      <c r="O147" s="120"/>
      <c r="P147" s="120"/>
      <c r="Q147" s="120"/>
      <c r="R147" s="120"/>
      <c r="S147" s="120"/>
      <c r="T147" s="120">
        <v>70000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123"/>
      <c r="Y147" s="112">
        <f t="shared" si="11"/>
        <v>0</v>
      </c>
    </row>
    <row r="148" spans="1:25" s="2" customFormat="1" ht="18" hidden="1">
      <c r="A148" s="187"/>
      <c r="B148" s="202"/>
      <c r="C148" s="181"/>
      <c r="D148" s="181"/>
      <c r="E148" s="21" t="s">
        <v>727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87"/>
      <c r="B149" s="202"/>
      <c r="C149" s="181"/>
      <c r="D149" s="181"/>
      <c r="E149" s="21" t="s">
        <v>537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87"/>
      <c r="B150" s="202"/>
      <c r="C150" s="181"/>
      <c r="D150" s="181"/>
      <c r="E150" s="21" t="s">
        <v>220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/>
      <c r="P150" s="120"/>
      <c r="Q150" s="120">
        <f>17740</f>
        <v>17740</v>
      </c>
      <c r="R150" s="120">
        <f>182260</f>
        <v>182260</v>
      </c>
      <c r="S150" s="120"/>
      <c r="T150" s="120"/>
      <c r="U150" s="120"/>
      <c r="V150" s="120"/>
      <c r="W150" s="112">
        <f t="shared" si="9"/>
        <v>0</v>
      </c>
      <c r="X150" s="22"/>
      <c r="Y150" s="112">
        <f t="shared" si="11"/>
        <v>17740</v>
      </c>
    </row>
    <row r="151" spans="1:25" s="2" customFormat="1" ht="18">
      <c r="A151" s="187"/>
      <c r="B151" s="202"/>
      <c r="C151" s="181"/>
      <c r="D151" s="181"/>
      <c r="E151" s="21" t="s">
        <v>217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v>90000</v>
      </c>
      <c r="O151" s="120">
        <f>296130+80000-140000</f>
        <v>236130</v>
      </c>
      <c r="P151" s="120"/>
      <c r="Q151" s="120"/>
      <c r="R151" s="120">
        <f>183870+100000</f>
        <v>283870</v>
      </c>
      <c r="S151" s="120"/>
      <c r="T151" s="120"/>
      <c r="U151" s="120">
        <f>40000</f>
        <v>40000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4506</v>
      </c>
    </row>
    <row r="152" spans="1:25" s="2" customFormat="1" ht="78">
      <c r="A152" s="187"/>
      <c r="B152" s="202"/>
      <c r="C152" s="181"/>
      <c r="D152" s="181"/>
      <c r="E152" s="21" t="s">
        <v>405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87"/>
      <c r="B153" s="202"/>
      <c r="C153" s="181"/>
      <c r="D153" s="181"/>
      <c r="E153" s="21" t="s">
        <v>431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87"/>
      <c r="B154" s="202"/>
      <c r="C154" s="181"/>
      <c r="D154" s="181"/>
      <c r="E154" s="21" t="s">
        <v>432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87"/>
      <c r="B155" s="202"/>
      <c r="C155" s="181"/>
      <c r="D155" s="181"/>
      <c r="E155" s="21" t="s">
        <v>216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87"/>
      <c r="B156" s="202"/>
      <c r="C156" s="181"/>
      <c r="D156" s="181"/>
      <c r="E156" s="21" t="s">
        <v>178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87"/>
      <c r="B157" s="202"/>
      <c r="C157" s="181"/>
      <c r="D157" s="181"/>
      <c r="E157" s="116" t="s">
        <v>594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3">
        <v>1328000</v>
      </c>
      <c r="N157" s="123"/>
      <c r="O157" s="123"/>
      <c r="P157" s="123"/>
      <c r="Q157" s="123"/>
      <c r="R157" s="123"/>
      <c r="S157" s="123"/>
      <c r="T157" s="123"/>
      <c r="U157" s="123"/>
      <c r="V157" s="123"/>
      <c r="W157" s="112">
        <f t="shared" si="9"/>
        <v>0</v>
      </c>
      <c r="X157" s="123"/>
      <c r="Y157" s="112">
        <f t="shared" si="11"/>
        <v>1328000</v>
      </c>
    </row>
    <row r="158" spans="1:25" s="2" customFormat="1" ht="76.5" customHeight="1">
      <c r="A158" s="187"/>
      <c r="B158" s="202"/>
      <c r="C158" s="181"/>
      <c r="D158" s="181"/>
      <c r="E158" s="21" t="s">
        <v>406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95" t="s">
        <v>180</v>
      </c>
      <c r="B159" s="198">
        <v>1100</v>
      </c>
      <c r="C159" s="151" t="s">
        <v>500</v>
      </c>
      <c r="D159" s="151" t="s">
        <v>181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0</v>
      </c>
      <c r="N159" s="50">
        <f t="shared" si="12"/>
        <v>422497</v>
      </c>
      <c r="O159" s="50">
        <f t="shared" si="12"/>
        <v>726000</v>
      </c>
      <c r="P159" s="50">
        <f t="shared" si="12"/>
        <v>0</v>
      </c>
      <c r="Q159" s="50">
        <f t="shared" si="12"/>
        <v>0</v>
      </c>
      <c r="R159" s="50">
        <f t="shared" si="12"/>
        <v>100000</v>
      </c>
      <c r="S159" s="50">
        <f t="shared" si="12"/>
        <v>1180530</v>
      </c>
      <c r="T159" s="50">
        <f t="shared" si="12"/>
        <v>934000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478390.7</v>
      </c>
      <c r="Y159" s="112">
        <f t="shared" si="11"/>
        <v>670106.3</v>
      </c>
    </row>
    <row r="160" spans="1:25" ht="30.75">
      <c r="A160" s="196"/>
      <c r="B160" s="199"/>
      <c r="C160" s="152"/>
      <c r="D160" s="152"/>
      <c r="E160" s="69" t="s">
        <v>259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</f>
        <v>4444</v>
      </c>
      <c r="Y160" s="112">
        <f t="shared" si="11"/>
        <v>70556</v>
      </c>
    </row>
    <row r="161" spans="1:25" ht="21.75" customHeight="1">
      <c r="A161" s="196"/>
      <c r="B161" s="199"/>
      <c r="C161" s="152"/>
      <c r="D161" s="152"/>
      <c r="E161" s="69" t="s">
        <v>433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/>
      <c r="Y161" s="112">
        <f t="shared" si="11"/>
        <v>196000</v>
      </c>
    </row>
    <row r="162" spans="1:25" s="49" customFormat="1" ht="33.75" customHeight="1">
      <c r="A162" s="196"/>
      <c r="B162" s="199"/>
      <c r="C162" s="152"/>
      <c r="D162" s="152"/>
      <c r="E162" s="69" t="s">
        <v>397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96"/>
      <c r="B163" s="199"/>
      <c r="C163" s="152"/>
      <c r="D163" s="152"/>
      <c r="E163" s="69" t="s">
        <v>728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/>
      <c r="N163" s="120">
        <v>75000</v>
      </c>
      <c r="O163" s="120">
        <v>200000</v>
      </c>
      <c r="P163" s="120"/>
      <c r="Q163" s="120"/>
      <c r="R163" s="120"/>
      <c r="S163" s="120">
        <v>100000</v>
      </c>
      <c r="T163" s="120">
        <v>150000</v>
      </c>
      <c r="U163" s="120"/>
      <c r="V163" s="120">
        <v>217000</v>
      </c>
      <c r="W163" s="112">
        <f t="shared" si="9"/>
        <v>0</v>
      </c>
      <c r="X163" s="22">
        <f>8863.92+20682.48</f>
        <v>29546.4</v>
      </c>
      <c r="Y163" s="112">
        <f t="shared" si="11"/>
        <v>245453.6</v>
      </c>
    </row>
    <row r="164" spans="1:25" s="49" customFormat="1" ht="33.75" customHeight="1">
      <c r="A164" s="196"/>
      <c r="B164" s="199"/>
      <c r="C164" s="152"/>
      <c r="D164" s="152"/>
      <c r="E164" s="69" t="s">
        <v>729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v>120000</v>
      </c>
      <c r="P164" s="120"/>
      <c r="Q164" s="120"/>
      <c r="R164" s="120"/>
      <c r="S164" s="120">
        <v>83000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34850.7</v>
      </c>
    </row>
    <row r="165" spans="1:25" s="49" customFormat="1" ht="33.75" customHeight="1">
      <c r="A165" s="196"/>
      <c r="B165" s="199"/>
      <c r="C165" s="152"/>
      <c r="D165" s="152"/>
      <c r="E165" s="69" t="s">
        <v>294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v>150000</v>
      </c>
      <c r="P165" s="120"/>
      <c r="Q165" s="120"/>
      <c r="R165" s="120"/>
      <c r="S165" s="120">
        <v>110000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35276.20000000001</v>
      </c>
    </row>
    <row r="166" spans="1:25" s="49" customFormat="1" ht="33.75" customHeight="1">
      <c r="A166" s="196"/>
      <c r="B166" s="199"/>
      <c r="C166" s="152"/>
      <c r="D166" s="152"/>
      <c r="E166" s="69" t="s">
        <v>730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v>150000</v>
      </c>
      <c r="P166" s="120"/>
      <c r="Q166" s="120"/>
      <c r="R166" s="120"/>
      <c r="S166" s="120">
        <v>110000</v>
      </c>
      <c r="T166" s="120"/>
      <c r="U166" s="120"/>
      <c r="V166" s="120"/>
      <c r="W166" s="112">
        <f t="shared" si="9"/>
        <v>0</v>
      </c>
      <c r="X166" s="22">
        <f>144478.8</f>
        <v>144478.8</v>
      </c>
      <c r="Y166" s="112">
        <f t="shared" si="11"/>
        <v>35521.20000000001</v>
      </c>
    </row>
    <row r="167" spans="1:25" s="49" customFormat="1" ht="51" customHeight="1">
      <c r="A167" s="196"/>
      <c r="B167" s="199"/>
      <c r="C167" s="152"/>
      <c r="D167" s="152"/>
      <c r="E167" s="69" t="s">
        <v>434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v>18762</v>
      </c>
      <c r="O167" s="120"/>
      <c r="P167" s="120"/>
      <c r="Q167" s="120"/>
      <c r="R167" s="120"/>
      <c r="S167" s="120"/>
      <c r="T167" s="120"/>
      <c r="U167" s="120"/>
      <c r="V167" s="120"/>
      <c r="W167" s="112">
        <f t="shared" si="9"/>
        <v>0</v>
      </c>
      <c r="X167" s="22"/>
      <c r="Y167" s="112">
        <f t="shared" si="11"/>
        <v>18762</v>
      </c>
    </row>
    <row r="168" spans="1:25" s="49" customFormat="1" ht="33.75" customHeight="1">
      <c r="A168" s="196"/>
      <c r="B168" s="199"/>
      <c r="C168" s="152"/>
      <c r="D168" s="152"/>
      <c r="E168" s="69" t="s">
        <v>435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96"/>
      <c r="B169" s="199"/>
      <c r="C169" s="152"/>
      <c r="D169" s="152"/>
      <c r="E169" s="69" t="s">
        <v>309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/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</f>
        <v>671000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/>
      <c r="Y169" s="112">
        <f t="shared" si="11"/>
        <v>0</v>
      </c>
    </row>
    <row r="170" spans="1:25" ht="36" customHeight="1">
      <c r="A170" s="197"/>
      <c r="B170" s="200"/>
      <c r="C170" s="153"/>
      <c r="D170" s="153"/>
      <c r="E170" s="69" t="s">
        <v>436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61" t="s">
        <v>204</v>
      </c>
      <c r="B171" s="136"/>
      <c r="C171" s="191" t="s">
        <v>205</v>
      </c>
      <c r="D171" s="191" t="s">
        <v>206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61"/>
      <c r="B172" s="136"/>
      <c r="C172" s="191"/>
      <c r="D172" s="191"/>
      <c r="E172" s="69" t="s">
        <v>203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61" t="s">
        <v>595</v>
      </c>
      <c r="B173" s="171">
        <v>4030</v>
      </c>
      <c r="C173" s="171" t="s">
        <v>596</v>
      </c>
      <c r="D173" s="171" t="s">
        <v>597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61"/>
      <c r="B174" s="171"/>
      <c r="C174" s="171"/>
      <c r="D174" s="171"/>
      <c r="E174" s="117" t="s">
        <v>598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61"/>
      <c r="B175" s="171"/>
      <c r="C175" s="171"/>
      <c r="D175" s="171"/>
      <c r="E175" s="117" t="s">
        <v>599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61"/>
      <c r="B176" s="136"/>
      <c r="C176" s="136"/>
      <c r="D176" s="171"/>
      <c r="E176" s="21" t="s">
        <v>300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61" t="s">
        <v>296</v>
      </c>
      <c r="B177" s="136"/>
      <c r="C177" s="144" t="s">
        <v>297</v>
      </c>
      <c r="D177" s="190" t="s">
        <v>298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0</v>
      </c>
      <c r="Y177" s="112">
        <f t="shared" si="11"/>
        <v>17193</v>
      </c>
    </row>
    <row r="178" spans="1:25" ht="30.75">
      <c r="A178" s="161"/>
      <c r="B178" s="136"/>
      <c r="C178" s="136"/>
      <c r="D178" s="190"/>
      <c r="E178" s="21" t="s">
        <v>299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/>
      <c r="Y178" s="112">
        <f t="shared" si="11"/>
        <v>17193</v>
      </c>
    </row>
    <row r="179" spans="1:25" ht="18" customHeight="1">
      <c r="A179" s="182" t="s">
        <v>398</v>
      </c>
      <c r="B179" s="201">
        <v>5031</v>
      </c>
      <c r="C179" s="187" t="s">
        <v>501</v>
      </c>
      <c r="D179" s="188" t="s">
        <v>399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2594131.31</v>
      </c>
      <c r="Y179" s="112">
        <f t="shared" si="11"/>
        <v>36671.44999999972</v>
      </c>
    </row>
    <row r="180" spans="1:25" ht="62.25">
      <c r="A180" s="187"/>
      <c r="B180" s="202"/>
      <c r="C180" s="187"/>
      <c r="D180" s="189"/>
      <c r="E180" s="21" t="s">
        <v>43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0</v>
      </c>
    </row>
    <row r="181" spans="1:25" ht="15" hidden="1">
      <c r="A181" s="187"/>
      <c r="B181" s="202"/>
      <c r="C181" s="187"/>
      <c r="D181" s="189"/>
      <c r="E181" s="21" t="s">
        <v>215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87"/>
      <c r="B182" s="202"/>
      <c r="C182" s="187"/>
      <c r="D182" s="189"/>
      <c r="E182" s="21" t="s">
        <v>214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87"/>
      <c r="B183" s="202"/>
      <c r="C183" s="187"/>
      <c r="D183" s="189"/>
      <c r="E183" s="21" t="s">
        <v>44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87"/>
      <c r="B184" s="202"/>
      <c r="C184" s="187"/>
      <c r="D184" s="189"/>
      <c r="E184" s="21" t="s">
        <v>45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87"/>
      <c r="B185" s="202"/>
      <c r="C185" s="187"/>
      <c r="D185" s="189"/>
      <c r="E185" s="21" t="s">
        <v>439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87"/>
      <c r="B186" s="202"/>
      <c r="C186" s="183"/>
      <c r="D186" s="189"/>
      <c r="E186" s="21" t="s">
        <v>400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</f>
        <v>2594131.31</v>
      </c>
      <c r="Y186" s="112">
        <f t="shared" si="11"/>
        <v>5868.689999999944</v>
      </c>
    </row>
    <row r="187" spans="1:25" ht="15">
      <c r="A187" s="182" t="s">
        <v>600</v>
      </c>
      <c r="B187" s="182">
        <v>7321</v>
      </c>
      <c r="C187" s="182" t="s">
        <v>601</v>
      </c>
      <c r="D187" s="179" t="s">
        <v>602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5502035.21</v>
      </c>
      <c r="O187" s="24">
        <f t="shared" si="18"/>
        <v>3950000</v>
      </c>
      <c r="P187" s="24">
        <f t="shared" si="18"/>
        <v>0</v>
      </c>
      <c r="Q187" s="24">
        <f t="shared" si="18"/>
        <v>0</v>
      </c>
      <c r="R187" s="24">
        <f t="shared" si="18"/>
        <v>0</v>
      </c>
      <c r="S187" s="24">
        <f t="shared" si="18"/>
        <v>5315129.62</v>
      </c>
      <c r="T187" s="24">
        <f t="shared" si="18"/>
        <v>3413509</v>
      </c>
      <c r="U187" s="24">
        <f t="shared" si="18"/>
        <v>1975000</v>
      </c>
      <c r="V187" s="24">
        <f t="shared" si="18"/>
        <v>3754000</v>
      </c>
      <c r="W187" s="24">
        <f t="shared" si="18"/>
        <v>-4.18367562815547E-11</v>
      </c>
      <c r="X187" s="24">
        <f t="shared" si="18"/>
        <v>5891013.98</v>
      </c>
      <c r="Y187" s="112">
        <f t="shared" si="11"/>
        <v>8737391.23</v>
      </c>
    </row>
    <row r="188" spans="1:25" ht="15">
      <c r="A188" s="187"/>
      <c r="B188" s="187"/>
      <c r="C188" s="187"/>
      <c r="D188" s="181"/>
      <c r="E188" s="21" t="s">
        <v>489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87"/>
      <c r="B189" s="187"/>
      <c r="C189" s="187"/>
      <c r="D189" s="181"/>
      <c r="E189" s="21" t="s">
        <v>437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87"/>
      <c r="B190" s="187"/>
      <c r="C190" s="187"/>
      <c r="D190" s="181"/>
      <c r="E190" s="21" t="s">
        <v>490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87"/>
      <c r="B191" s="187"/>
      <c r="C191" s="187"/>
      <c r="D191" s="181"/>
      <c r="E191" s="21" t="s">
        <v>491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/>
      <c r="Y191" s="112">
        <f t="shared" si="11"/>
        <v>334373.54</v>
      </c>
    </row>
    <row r="192" spans="1:25" ht="15">
      <c r="A192" s="187"/>
      <c r="B192" s="187"/>
      <c r="C192" s="187"/>
      <c r="D192" s="181"/>
      <c r="E192" s="21" t="s">
        <v>438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87"/>
      <c r="B193" s="187"/>
      <c r="C193" s="187"/>
      <c r="D193" s="181"/>
      <c r="E193" s="21" t="s">
        <v>492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87"/>
      <c r="B194" s="187"/>
      <c r="C194" s="187"/>
      <c r="D194" s="181"/>
      <c r="E194" s="21" t="s">
        <v>531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87"/>
      <c r="B195" s="187"/>
      <c r="C195" s="187"/>
      <c r="D195" s="181"/>
      <c r="E195" s="21" t="s">
        <v>440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87"/>
      <c r="B196" s="187"/>
      <c r="C196" s="187"/>
      <c r="D196" s="181"/>
      <c r="E196" s="21" t="s">
        <v>493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v>210000</v>
      </c>
      <c r="O196" s="120"/>
      <c r="P196" s="120"/>
      <c r="Q196" s="120"/>
      <c r="R196" s="120"/>
      <c r="S196" s="120">
        <v>195640</v>
      </c>
      <c r="T196" s="120"/>
      <c r="U196" s="120"/>
      <c r="V196" s="120"/>
      <c r="W196" s="112">
        <f t="shared" si="17"/>
        <v>0</v>
      </c>
      <c r="X196" s="22">
        <f>193998.6</f>
        <v>193998.6</v>
      </c>
      <c r="Y196" s="112">
        <f aca="true" t="shared" si="20" ref="Y196:Y259">K196+L196+M196+N196+O196+P196+Q196-X196</f>
        <v>16001.399999999994</v>
      </c>
    </row>
    <row r="197" spans="1:25" ht="15" hidden="1">
      <c r="A197" s="187"/>
      <c r="B197" s="187"/>
      <c r="C197" s="187"/>
      <c r="D197" s="181"/>
      <c r="E197" s="21" t="s">
        <v>731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t="shared" si="20"/>
        <v>0</v>
      </c>
    </row>
    <row r="198" spans="1:25" ht="15">
      <c r="A198" s="187"/>
      <c r="B198" s="187"/>
      <c r="C198" s="187"/>
      <c r="D198" s="181"/>
      <c r="E198" s="21" t="s">
        <v>441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87"/>
      <c r="B199" s="187"/>
      <c r="C199" s="187"/>
      <c r="D199" s="181"/>
      <c r="E199" s="21" t="s">
        <v>442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87"/>
      <c r="B200" s="187"/>
      <c r="C200" s="187"/>
      <c r="D200" s="181"/>
      <c r="E200" s="21" t="s">
        <v>443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87"/>
      <c r="B201" s="187"/>
      <c r="C201" s="187"/>
      <c r="D201" s="181"/>
      <c r="E201" s="21" t="s">
        <v>529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87"/>
      <c r="B202" s="187"/>
      <c r="C202" s="187"/>
      <c r="D202" s="181"/>
      <c r="E202" s="21" t="s">
        <v>732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/>
      <c r="Y202" s="112">
        <f t="shared" si="20"/>
        <v>74000</v>
      </c>
    </row>
    <row r="203" spans="1:25" ht="15">
      <c r="A203" s="187"/>
      <c r="B203" s="187"/>
      <c r="C203" s="187"/>
      <c r="D203" s="181"/>
      <c r="E203" s="21" t="s">
        <v>444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87"/>
      <c r="B204" s="187"/>
      <c r="C204" s="187"/>
      <c r="D204" s="181"/>
      <c r="E204" s="21" t="s">
        <v>733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87"/>
      <c r="B205" s="187"/>
      <c r="C205" s="187"/>
      <c r="D205" s="181"/>
      <c r="E205" s="117" t="s">
        <v>603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/>
      <c r="Y205" s="112">
        <f t="shared" si="20"/>
        <v>981370</v>
      </c>
    </row>
    <row r="206" spans="1:25" ht="15">
      <c r="A206" s="187"/>
      <c r="B206" s="187"/>
      <c r="C206" s="187"/>
      <c r="D206" s="181"/>
      <c r="E206" s="21" t="s">
        <v>734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87"/>
      <c r="B207" s="187"/>
      <c r="C207" s="187"/>
      <c r="D207" s="181"/>
      <c r="E207" s="21" t="s">
        <v>308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87"/>
      <c r="B208" s="187"/>
      <c r="C208" s="187"/>
      <c r="D208" s="181"/>
      <c r="E208" s="21" t="s">
        <v>445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87"/>
      <c r="B209" s="187"/>
      <c r="C209" s="187"/>
      <c r="D209" s="181"/>
      <c r="E209" s="21" t="s">
        <v>446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87"/>
      <c r="B210" s="187"/>
      <c r="C210" s="187"/>
      <c r="D210" s="181"/>
      <c r="E210" s="21" t="s">
        <v>46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87"/>
      <c r="B211" s="187"/>
      <c r="C211" s="187"/>
      <c r="D211" s="181"/>
      <c r="E211" s="21" t="s">
        <v>447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87"/>
      <c r="B212" s="187"/>
      <c r="C212" s="187"/>
      <c r="D212" s="181"/>
      <c r="E212" s="21" t="s">
        <v>448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87"/>
      <c r="B213" s="187"/>
      <c r="C213" s="187"/>
      <c r="D213" s="181"/>
      <c r="E213" s="21" t="s">
        <v>530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87"/>
      <c r="B214" s="187"/>
      <c r="C214" s="187"/>
      <c r="D214" s="181"/>
      <c r="E214" s="21" t="s">
        <v>449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v>166000</v>
      </c>
      <c r="P214" s="115"/>
      <c r="Q214" s="115"/>
      <c r="R214" s="115"/>
      <c r="S214" s="115">
        <f>174999-50000-124999</f>
        <v>0</v>
      </c>
      <c r="T214" s="115"/>
      <c r="U214" s="115">
        <f>200000-41001</f>
        <v>158999</v>
      </c>
      <c r="V214" s="115"/>
      <c r="W214" s="112">
        <f t="shared" si="17"/>
        <v>0</v>
      </c>
      <c r="X214" s="22">
        <f>391128+165046.8</f>
        <v>556174.8</v>
      </c>
      <c r="Y214" s="112">
        <f t="shared" si="20"/>
        <v>9825.199999999953</v>
      </c>
    </row>
    <row r="215" spans="1:25" s="2" customFormat="1" ht="30.75">
      <c r="A215" s="187"/>
      <c r="B215" s="187"/>
      <c r="C215" s="187"/>
      <c r="D215" s="181"/>
      <c r="E215" s="21" t="s">
        <v>257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87"/>
      <c r="B216" s="187"/>
      <c r="C216" s="187"/>
      <c r="D216" s="181"/>
      <c r="E216" s="21" t="s">
        <v>451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87"/>
      <c r="B217" s="187"/>
      <c r="C217" s="187"/>
      <c r="D217" s="181"/>
      <c r="E217" s="21" t="s">
        <v>452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v>70000</v>
      </c>
      <c r="O217" s="115"/>
      <c r="P217" s="115"/>
      <c r="Q217" s="115"/>
      <c r="R217" s="115"/>
      <c r="S217" s="115">
        <v>81243</v>
      </c>
      <c r="T217" s="115"/>
      <c r="U217" s="115"/>
      <c r="V217" s="115"/>
      <c r="W217" s="112">
        <f t="shared" si="17"/>
        <v>0</v>
      </c>
      <c r="X217" s="22"/>
      <c r="Y217" s="112">
        <f t="shared" si="20"/>
        <v>70000</v>
      </c>
    </row>
    <row r="218" spans="1:25" s="2" customFormat="1" ht="62.25">
      <c r="A218" s="187"/>
      <c r="B218" s="187"/>
      <c r="C218" s="187"/>
      <c r="D218" s="181"/>
      <c r="E218" s="117" t="s">
        <v>604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</f>
        <v>26341.199999999997</v>
      </c>
      <c r="Y218" s="112">
        <f t="shared" si="20"/>
        <v>1973658.8</v>
      </c>
    </row>
    <row r="219" spans="1:25" s="2" customFormat="1" ht="18">
      <c r="A219" s="187"/>
      <c r="B219" s="187"/>
      <c r="C219" s="187"/>
      <c r="D219" s="181"/>
      <c r="E219" s="21" t="s">
        <v>453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87"/>
      <c r="B220" s="187"/>
      <c r="C220" s="187"/>
      <c r="D220" s="181"/>
      <c r="E220" s="21" t="s">
        <v>556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87"/>
      <c r="B221" s="187"/>
      <c r="C221" s="187"/>
      <c r="D221" s="181"/>
      <c r="E221" s="21" t="s">
        <v>454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87"/>
      <c r="B222" s="187"/>
      <c r="C222" s="187"/>
      <c r="D222" s="181"/>
      <c r="E222" s="21" t="s">
        <v>494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87"/>
      <c r="B223" s="187"/>
      <c r="C223" s="187"/>
      <c r="D223" s="181"/>
      <c r="E223" s="21" t="s">
        <v>735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87"/>
      <c r="B224" s="187"/>
      <c r="C224" s="187"/>
      <c r="D224" s="181"/>
      <c r="E224" s="117" t="s">
        <v>605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87"/>
      <c r="B225" s="187"/>
      <c r="C225" s="187"/>
      <c r="D225" s="181"/>
      <c r="E225" s="21" t="s">
        <v>736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87"/>
      <c r="B226" s="187"/>
      <c r="C226" s="187"/>
      <c r="D226" s="181"/>
      <c r="E226" s="21" t="s">
        <v>455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87"/>
      <c r="B227" s="187"/>
      <c r="C227" s="187"/>
      <c r="D227" s="181"/>
      <c r="E227" s="117" t="s">
        <v>172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87"/>
      <c r="B228" s="187"/>
      <c r="C228" s="187"/>
      <c r="D228" s="181"/>
      <c r="E228" s="21" t="s">
        <v>737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87"/>
      <c r="B229" s="187"/>
      <c r="C229" s="187"/>
      <c r="D229" s="181"/>
      <c r="E229" s="21" t="s">
        <v>738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/>
      <c r="Y229" s="112">
        <f t="shared" si="20"/>
        <v>573000</v>
      </c>
    </row>
    <row r="230" spans="1:25" s="2" customFormat="1" ht="18">
      <c r="A230" s="187"/>
      <c r="B230" s="187"/>
      <c r="C230" s="187"/>
      <c r="D230" s="181"/>
      <c r="E230" s="21" t="s">
        <v>552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87"/>
      <c r="B231" s="187"/>
      <c r="C231" s="187"/>
      <c r="D231" s="181"/>
      <c r="E231" s="21" t="s">
        <v>521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v>150000</v>
      </c>
      <c r="O231" s="120">
        <v>600000</v>
      </c>
      <c r="P231" s="120"/>
      <c r="Q231" s="120"/>
      <c r="R231" s="120"/>
      <c r="S231" s="120">
        <v>1050000</v>
      </c>
      <c r="T231" s="120">
        <v>1000000</v>
      </c>
      <c r="U231" s="120"/>
      <c r="V231" s="120">
        <v>1000000</v>
      </c>
      <c r="W231" s="112">
        <f t="shared" si="17"/>
        <v>0</v>
      </c>
      <c r="X231" s="22">
        <f>3468</f>
        <v>3468</v>
      </c>
      <c r="Y231" s="112">
        <f t="shared" si="20"/>
        <v>746532</v>
      </c>
    </row>
    <row r="232" spans="1:25" s="2" customFormat="1" ht="18" hidden="1">
      <c r="A232" s="187"/>
      <c r="B232" s="187"/>
      <c r="C232" s="187"/>
      <c r="D232" s="181"/>
      <c r="E232" s="21" t="s">
        <v>557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87"/>
      <c r="B233" s="187"/>
      <c r="C233" s="187"/>
      <c r="D233" s="181"/>
      <c r="E233" s="21" t="s">
        <v>307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87"/>
      <c r="B234" s="187"/>
      <c r="C234" s="187"/>
      <c r="D234" s="181"/>
      <c r="E234" s="21" t="s">
        <v>456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87"/>
      <c r="B235" s="187"/>
      <c r="C235" s="187"/>
      <c r="D235" s="181"/>
      <c r="E235" s="21" t="s">
        <v>457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87"/>
      <c r="B236" s="187"/>
      <c r="C236" s="187"/>
      <c r="D236" s="181"/>
      <c r="E236" s="21" t="s">
        <v>458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61" t="s">
        <v>498</v>
      </c>
      <c r="B237" s="161" t="s">
        <v>499</v>
      </c>
      <c r="C237" s="161" t="s">
        <v>601</v>
      </c>
      <c r="D237" s="191" t="s">
        <v>497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61"/>
      <c r="B238" s="161"/>
      <c r="C238" s="161"/>
      <c r="D238" s="191"/>
      <c r="E238" s="21" t="s">
        <v>459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61"/>
      <c r="B239" s="161"/>
      <c r="C239" s="161"/>
      <c r="D239" s="191"/>
      <c r="E239" s="21" t="s">
        <v>260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61"/>
      <c r="B240" s="161"/>
      <c r="C240" s="161"/>
      <c r="D240" s="191"/>
      <c r="E240" s="21" t="s">
        <v>23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61"/>
      <c r="B241" s="161"/>
      <c r="C241" s="161"/>
      <c r="D241" s="191"/>
      <c r="E241" s="21" t="s">
        <v>532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82" t="s">
        <v>495</v>
      </c>
      <c r="B242" s="182" t="s">
        <v>496</v>
      </c>
      <c r="C242" s="182" t="s">
        <v>601</v>
      </c>
      <c r="D242" s="179" t="s">
        <v>643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395500</v>
      </c>
      <c r="O242" s="24">
        <f t="shared" si="23"/>
        <v>196000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570121.29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12">
        <f t="shared" si="20"/>
        <v>578503.2</v>
      </c>
    </row>
    <row r="243" spans="1:25" ht="30.75">
      <c r="A243" s="187"/>
      <c r="B243" s="187"/>
      <c r="C243" s="187"/>
      <c r="D243" s="181"/>
      <c r="E243" s="21" t="s">
        <v>450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87"/>
      <c r="B244" s="187"/>
      <c r="C244" s="187"/>
      <c r="D244" s="181"/>
      <c r="E244" s="21" t="s">
        <v>209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/>
      <c r="Y244" s="112">
        <f t="shared" si="20"/>
        <v>0</v>
      </c>
    </row>
    <row r="245" spans="1:25" ht="46.5">
      <c r="A245" s="187"/>
      <c r="B245" s="187"/>
      <c r="C245" s="187"/>
      <c r="D245" s="181"/>
      <c r="E245" s="21" t="s">
        <v>311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/>
      <c r="Y245" s="112">
        <f t="shared" si="20"/>
        <v>265000</v>
      </c>
    </row>
    <row r="246" spans="1:25" ht="62.25">
      <c r="A246" s="183"/>
      <c r="B246" s="183"/>
      <c r="C246" s="183"/>
      <c r="D246" s="180"/>
      <c r="E246" s="21" t="s">
        <v>522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</f>
        <v>26500</v>
      </c>
      <c r="O246" s="120"/>
      <c r="P246" s="120"/>
      <c r="Q246" s="120"/>
      <c r="R246" s="120"/>
      <c r="S246" s="120">
        <f>399000+35500</f>
        <v>434500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</f>
        <v>12996.8</v>
      </c>
      <c r="Y246" s="112">
        <f t="shared" si="20"/>
        <v>13503.2</v>
      </c>
    </row>
    <row r="247" spans="1:25" ht="15">
      <c r="A247" s="182" t="s">
        <v>210</v>
      </c>
      <c r="B247" s="128"/>
      <c r="C247" s="182" t="s">
        <v>622</v>
      </c>
      <c r="D247" s="179" t="s">
        <v>211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87"/>
      <c r="B248" s="128"/>
      <c r="C248" s="187"/>
      <c r="D248" s="181"/>
      <c r="E248" s="218" t="s">
        <v>212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83"/>
      <c r="B249" s="137"/>
      <c r="C249" s="183"/>
      <c r="D249" s="180"/>
      <c r="E249" s="101" t="s">
        <v>213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82" t="s">
        <v>417</v>
      </c>
      <c r="B250" s="182" t="s">
        <v>418</v>
      </c>
      <c r="C250" s="182" t="s">
        <v>624</v>
      </c>
      <c r="D250" s="179" t="s">
        <v>415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83"/>
      <c r="B251" s="183"/>
      <c r="C251" s="183"/>
      <c r="D251" s="180"/>
      <c r="E251" s="21" t="s">
        <v>419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606</v>
      </c>
      <c r="B252" s="15"/>
      <c r="C252" s="15"/>
      <c r="D252" s="16" t="s">
        <v>607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18841664.790000003</v>
      </c>
      <c r="Y252" s="112">
        <f t="shared" si="20"/>
        <v>16437981.839999992</v>
      </c>
    </row>
    <row r="253" spans="1:25" ht="31.5" customHeight="1">
      <c r="A253" s="53" t="s">
        <v>608</v>
      </c>
      <c r="B253" s="15"/>
      <c r="C253" s="15"/>
      <c r="D253" s="16" t="s">
        <v>607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18841664.790000003</v>
      </c>
      <c r="Y253" s="112">
        <f t="shared" si="20"/>
        <v>16437981.839999992</v>
      </c>
    </row>
    <row r="254" spans="1:25" ht="18" customHeight="1">
      <c r="A254" s="169" t="s">
        <v>609</v>
      </c>
      <c r="B254" s="166">
        <v>2010</v>
      </c>
      <c r="C254" s="179" t="s">
        <v>610</v>
      </c>
      <c r="D254" s="179" t="s">
        <v>611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10360362.14</v>
      </c>
      <c r="Y254" s="112">
        <f t="shared" si="20"/>
        <v>12494829.489999998</v>
      </c>
    </row>
    <row r="255" spans="1:25" ht="46.5">
      <c r="A255" s="170"/>
      <c r="B255" s="167"/>
      <c r="C255" s="181"/>
      <c r="D255" s="181"/>
      <c r="E255" s="25" t="s">
        <v>87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</f>
        <v>558600</v>
      </c>
      <c r="Y255" s="112">
        <f t="shared" si="20"/>
        <v>233440</v>
      </c>
    </row>
    <row r="256" spans="1:25" ht="46.5">
      <c r="A256" s="170"/>
      <c r="B256" s="167"/>
      <c r="C256" s="181"/>
      <c r="D256" s="181"/>
      <c r="E256" s="25" t="s">
        <v>382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170"/>
      <c r="B257" s="167"/>
      <c r="C257" s="181"/>
      <c r="D257" s="181"/>
      <c r="E257" s="25" t="s">
        <v>383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</f>
        <v>3264546.38</v>
      </c>
      <c r="P257" s="114"/>
      <c r="Q257" s="114">
        <v>46973.62</v>
      </c>
      <c r="R257" s="114"/>
      <c r="S257" s="114"/>
      <c r="T257" s="114"/>
      <c r="U257" s="114"/>
      <c r="V257" s="114"/>
      <c r="W257" s="112">
        <f aca="true" t="shared" si="29" ref="W257:W333">J257-K257-L257-M257-N257-O257-P257-Q257-R257-S257-T257-U257-V257</f>
        <v>1.0913936421275139E-10</v>
      </c>
      <c r="X257" s="28"/>
      <c r="Y257" s="112">
        <f t="shared" si="20"/>
        <v>3311520</v>
      </c>
    </row>
    <row r="258" spans="1:25" ht="46.5">
      <c r="A258" s="170"/>
      <c r="B258" s="167"/>
      <c r="C258" s="181"/>
      <c r="D258" s="181"/>
      <c r="E258" s="25" t="s">
        <v>384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v>388800</v>
      </c>
      <c r="P258" s="114"/>
      <c r="Q258" s="114">
        <v>565000</v>
      </c>
      <c r="R258" s="114"/>
      <c r="S258" s="114"/>
      <c r="T258" s="114"/>
      <c r="U258" s="114"/>
      <c r="V258" s="114"/>
      <c r="W258" s="112">
        <f t="shared" si="29"/>
        <v>0</v>
      </c>
      <c r="X258" s="28"/>
      <c r="Y258" s="112">
        <f t="shared" si="20"/>
        <v>953800</v>
      </c>
    </row>
    <row r="259" spans="1:25" ht="62.25">
      <c r="A259" s="170"/>
      <c r="B259" s="167"/>
      <c r="C259" s="181"/>
      <c r="D259" s="181"/>
      <c r="E259" s="25" t="s">
        <v>385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/>
      <c r="P259" s="114"/>
      <c r="Q259" s="114"/>
      <c r="R259" s="114"/>
      <c r="S259" s="114"/>
      <c r="T259" s="114">
        <f>4000000-9000</f>
        <v>3991000</v>
      </c>
      <c r="U259" s="114"/>
      <c r="V259" s="114"/>
      <c r="W259" s="112">
        <f t="shared" si="29"/>
        <v>0</v>
      </c>
      <c r="X259" s="28"/>
      <c r="Y259" s="112">
        <f t="shared" si="20"/>
        <v>0</v>
      </c>
    </row>
    <row r="260" spans="1:25" ht="46.5">
      <c r="A260" s="170"/>
      <c r="B260" s="167"/>
      <c r="C260" s="181"/>
      <c r="D260" s="181"/>
      <c r="E260" s="25" t="s">
        <v>386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</f>
        <v>46400</v>
      </c>
      <c r="P260" s="114"/>
      <c r="Q260" s="114">
        <f>477900+260700</f>
        <v>738600</v>
      </c>
      <c r="R260" s="114"/>
      <c r="S260" s="114"/>
      <c r="T260" s="114"/>
      <c r="U260" s="114"/>
      <c r="V260" s="114"/>
      <c r="W260" s="112">
        <f t="shared" si="29"/>
        <v>0</v>
      </c>
      <c r="X260" s="28"/>
      <c r="Y260" s="112">
        <f aca="true" t="shared" si="30" ref="Y260:Y323">K260+L260+M260+N260+O260+P260+Q260-X260</f>
        <v>785000</v>
      </c>
    </row>
    <row r="261" spans="1:25" ht="46.5">
      <c r="A261" s="170"/>
      <c r="B261" s="167"/>
      <c r="C261" s="181"/>
      <c r="D261" s="181"/>
      <c r="E261" s="25" t="s">
        <v>387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t="shared" si="30"/>
        <v>0</v>
      </c>
    </row>
    <row r="262" spans="1:25" ht="46.5">
      <c r="A262" s="170"/>
      <c r="B262" s="167"/>
      <c r="C262" s="181"/>
      <c r="D262" s="181"/>
      <c r="E262" s="69" t="s">
        <v>88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/>
      <c r="S262" s="114">
        <v>1500000</v>
      </c>
      <c r="T262" s="114">
        <v>500000</v>
      </c>
      <c r="U262" s="114">
        <v>1000000</v>
      </c>
      <c r="V262" s="114"/>
      <c r="W262" s="112">
        <f t="shared" si="29"/>
        <v>0</v>
      </c>
      <c r="X262" s="28">
        <f>2037998.06+289864+1399450+119880+339000+687500</f>
        <v>4873692.0600000005</v>
      </c>
      <c r="Y262" s="112">
        <f t="shared" si="30"/>
        <v>1821114.9399999995</v>
      </c>
    </row>
    <row r="263" spans="1:25" ht="30.75">
      <c r="A263" s="170"/>
      <c r="B263" s="167"/>
      <c r="C263" s="181"/>
      <c r="D263" s="181"/>
      <c r="E263" s="63" t="s">
        <v>273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/>
      <c r="S263" s="114"/>
      <c r="T263" s="114">
        <v>500000</v>
      </c>
      <c r="U263" s="114"/>
      <c r="V263" s="114"/>
      <c r="W263" s="112">
        <f t="shared" si="29"/>
        <v>0</v>
      </c>
      <c r="X263" s="28"/>
      <c r="Y263" s="112">
        <f t="shared" si="30"/>
        <v>0</v>
      </c>
    </row>
    <row r="264" spans="1:25" ht="46.5">
      <c r="A264" s="170"/>
      <c r="B264" s="167"/>
      <c r="C264" s="181"/>
      <c r="D264" s="181"/>
      <c r="E264" s="63" t="s">
        <v>89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170"/>
      <c r="B265" s="167"/>
      <c r="C265" s="181"/>
      <c r="D265" s="181"/>
      <c r="E265" s="63" t="s">
        <v>90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170"/>
      <c r="B266" s="167"/>
      <c r="C266" s="181"/>
      <c r="D266" s="181"/>
      <c r="E266" s="116" t="s">
        <v>612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v>1907445</v>
      </c>
      <c r="R266" s="114"/>
      <c r="S266" s="114"/>
      <c r="T266" s="114"/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1922258.9</v>
      </c>
    </row>
    <row r="267" spans="1:25" ht="30.75">
      <c r="A267" s="170"/>
      <c r="B267" s="167"/>
      <c r="C267" s="181"/>
      <c r="D267" s="181"/>
      <c r="E267" s="63" t="s">
        <v>558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170"/>
      <c r="B268" s="167"/>
      <c r="C268" s="181"/>
      <c r="D268" s="181"/>
      <c r="E268" s="63" t="s">
        <v>559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</f>
        <v>232133</v>
      </c>
      <c r="S268" s="114">
        <v>800000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</f>
        <v>2298718.44</v>
      </c>
      <c r="Y268" s="112">
        <f t="shared" si="30"/>
        <v>2493887.19</v>
      </c>
    </row>
    <row r="269" spans="1:25" ht="86.25" customHeight="1">
      <c r="A269" s="170"/>
      <c r="B269" s="167"/>
      <c r="C269" s="181"/>
      <c r="D269" s="181"/>
      <c r="E269" s="116" t="s">
        <v>613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170"/>
      <c r="B270" s="167"/>
      <c r="C270" s="181"/>
      <c r="D270" s="181"/>
      <c r="E270" s="69" t="s">
        <v>409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53777.04000000001</v>
      </c>
    </row>
    <row r="271" spans="1:25" ht="46.5">
      <c r="A271" s="170"/>
      <c r="B271" s="167"/>
      <c r="C271" s="181"/>
      <c r="D271" s="181"/>
      <c r="E271" s="63" t="s">
        <v>560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184" t="s">
        <v>701</v>
      </c>
      <c r="B272" s="184">
        <v>2030</v>
      </c>
      <c r="C272" s="184"/>
      <c r="D272" s="151" t="s">
        <v>707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41730</v>
      </c>
      <c r="Y272" s="112">
        <f t="shared" si="30"/>
        <v>141240</v>
      </c>
    </row>
    <row r="273" spans="1:25" ht="46.5">
      <c r="A273" s="186"/>
      <c r="B273" s="186"/>
      <c r="C273" s="186"/>
      <c r="D273" s="152"/>
      <c r="E273" s="63" t="s">
        <v>91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185"/>
      <c r="B274" s="135"/>
      <c r="C274" s="135"/>
      <c r="D274" s="153"/>
      <c r="E274" s="63" t="s">
        <v>267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/>
      <c r="Y274" s="112">
        <f t="shared" si="30"/>
        <v>141240</v>
      </c>
    </row>
    <row r="275" spans="1:25" ht="19.5" customHeight="1">
      <c r="A275" s="163" t="s">
        <v>702</v>
      </c>
      <c r="B275" s="132">
        <v>2080</v>
      </c>
      <c r="C275" s="129" t="s">
        <v>502</v>
      </c>
      <c r="D275" s="179" t="s">
        <v>708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0</v>
      </c>
      <c r="O275" s="61">
        <f t="shared" si="32"/>
        <v>34240</v>
      </c>
      <c r="P275" s="61">
        <f t="shared" si="32"/>
        <v>0</v>
      </c>
      <c r="Q275" s="61">
        <f t="shared" si="32"/>
        <v>195774</v>
      </c>
      <c r="R275" s="61">
        <f t="shared" si="32"/>
        <v>500000</v>
      </c>
      <c r="S275" s="61">
        <f t="shared" si="32"/>
        <v>500000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20066.70000000001</v>
      </c>
    </row>
    <row r="276" spans="1:25" s="2" customFormat="1" ht="46.5">
      <c r="A276" s="164"/>
      <c r="B276" s="133"/>
      <c r="C276" s="130"/>
      <c r="D276" s="181"/>
      <c r="E276" s="71" t="s">
        <v>266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/>
      <c r="O276" s="114"/>
      <c r="P276" s="114"/>
      <c r="Q276" s="114"/>
      <c r="R276" s="114">
        <v>500000</v>
      </c>
      <c r="S276" s="114">
        <v>500000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0</v>
      </c>
    </row>
    <row r="277" spans="1:25" s="2" customFormat="1" ht="46.5">
      <c r="A277" s="164"/>
      <c r="B277" s="133"/>
      <c r="C277" s="130"/>
      <c r="D277" s="181"/>
      <c r="E277" s="71" t="s">
        <v>264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65"/>
      <c r="B278" s="133"/>
      <c r="C278" s="130"/>
      <c r="D278" s="180"/>
      <c r="E278" s="71" t="s">
        <v>265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63" t="s">
        <v>706</v>
      </c>
      <c r="B279" s="166">
        <v>2100</v>
      </c>
      <c r="C279" s="179" t="s">
        <v>503</v>
      </c>
      <c r="D279" s="179" t="s">
        <v>709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514699.92999999993</v>
      </c>
    </row>
    <row r="280" spans="1:25" s="2" customFormat="1" ht="46.5">
      <c r="A280" s="164"/>
      <c r="B280" s="167"/>
      <c r="C280" s="181"/>
      <c r="D280" s="181"/>
      <c r="E280" s="71" t="s">
        <v>96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64"/>
      <c r="B281" s="167"/>
      <c r="C281" s="181"/>
      <c r="D281" s="181"/>
      <c r="E281" s="71" t="s">
        <v>97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64"/>
      <c r="B282" s="167"/>
      <c r="C282" s="181"/>
      <c r="D282" s="181"/>
      <c r="E282" s="71" t="s">
        <v>741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461347.66</v>
      </c>
    </row>
    <row r="283" spans="1:31" s="2" customFormat="1" ht="46.5">
      <c r="A283" s="165"/>
      <c r="B283" s="168"/>
      <c r="C283" s="180"/>
      <c r="D283" s="180"/>
      <c r="E283" s="71" t="s">
        <v>412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E283" s="147"/>
    </row>
    <row r="284" spans="1:31" s="2" customFormat="1" ht="18">
      <c r="A284" s="163" t="s">
        <v>268</v>
      </c>
      <c r="B284" s="133"/>
      <c r="C284" s="179" t="s">
        <v>269</v>
      </c>
      <c r="D284" s="179" t="s">
        <v>270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1134532</v>
      </c>
      <c r="O284" s="61">
        <f t="shared" si="34"/>
        <v>286233</v>
      </c>
      <c r="P284" s="61">
        <f t="shared" si="34"/>
        <v>901533</v>
      </c>
      <c r="Q284" s="61">
        <f t="shared" si="34"/>
        <v>678720</v>
      </c>
      <c r="R284" s="61">
        <f t="shared" si="34"/>
        <v>192229</v>
      </c>
      <c r="S284" s="61">
        <f t="shared" si="34"/>
        <v>67218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1878145.72</v>
      </c>
      <c r="AE284" s="147"/>
    </row>
    <row r="285" spans="1:31" s="2" customFormat="1" ht="31.5">
      <c r="A285" s="164"/>
      <c r="B285" s="133"/>
      <c r="C285" s="181"/>
      <c r="D285" s="181"/>
      <c r="E285" s="219" t="s">
        <v>271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E285" s="147"/>
    </row>
    <row r="286" spans="1:31" s="2" customFormat="1" ht="31.5">
      <c r="A286" s="164"/>
      <c r="B286" s="133"/>
      <c r="C286" s="181"/>
      <c r="D286" s="181"/>
      <c r="E286" s="219" t="s">
        <v>272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38559.67</v>
      </c>
      <c r="AE286" s="147"/>
    </row>
    <row r="287" spans="1:31" s="2" customFormat="1" ht="46.5">
      <c r="A287" s="164"/>
      <c r="B287" s="133"/>
      <c r="C287" s="181"/>
      <c r="D287" s="181"/>
      <c r="E287" s="71" t="s">
        <v>92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E287" s="147"/>
    </row>
    <row r="288" spans="1:31" s="2" customFormat="1" ht="46.5">
      <c r="A288" s="164"/>
      <c r="B288" s="133"/>
      <c r="C288" s="181"/>
      <c r="D288" s="181"/>
      <c r="E288" s="71" t="s">
        <v>93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E288" s="147"/>
    </row>
    <row r="289" spans="1:31" s="2" customFormat="1" ht="46.5">
      <c r="A289" s="164"/>
      <c r="B289" s="133"/>
      <c r="C289" s="181"/>
      <c r="D289" s="181"/>
      <c r="E289" s="71" t="s">
        <v>94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E289" s="147"/>
    </row>
    <row r="290" spans="1:31" s="2" customFormat="1" ht="46.5">
      <c r="A290" s="164"/>
      <c r="B290" s="133"/>
      <c r="C290" s="181"/>
      <c r="D290" s="181"/>
      <c r="E290" s="71" t="s">
        <v>740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838583.1</v>
      </c>
      <c r="AE290" s="147"/>
    </row>
    <row r="291" spans="1:31" s="2" customFormat="1" ht="46.5">
      <c r="A291" s="164"/>
      <c r="B291" s="133"/>
      <c r="C291" s="181"/>
      <c r="D291" s="181"/>
      <c r="E291" s="71" t="s">
        <v>95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E291" s="147"/>
    </row>
    <row r="292" spans="1:31" s="2" customFormat="1" ht="62.25">
      <c r="A292" s="164"/>
      <c r="B292" s="133"/>
      <c r="C292" s="181"/>
      <c r="D292" s="181"/>
      <c r="E292" s="71" t="s">
        <v>703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v>91500</v>
      </c>
      <c r="Q292" s="114">
        <v>91500</v>
      </c>
      <c r="R292" s="114">
        <v>91675</v>
      </c>
      <c r="S292" s="114"/>
      <c r="T292" s="114"/>
      <c r="U292" s="114"/>
      <c r="V292" s="114"/>
      <c r="W292" s="112">
        <f t="shared" si="35"/>
        <v>0</v>
      </c>
      <c r="X292" s="45"/>
      <c r="Y292" s="112">
        <f t="shared" si="30"/>
        <v>183000</v>
      </c>
      <c r="AE292" s="147"/>
    </row>
    <row r="293" spans="1:31" s="2" customFormat="1" ht="30.75">
      <c r="A293" s="164"/>
      <c r="B293" s="133"/>
      <c r="C293" s="181"/>
      <c r="D293" s="181"/>
      <c r="E293" s="71" t="s">
        <v>410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v>121700</v>
      </c>
      <c r="O293" s="114">
        <v>121700</v>
      </c>
      <c r="P293" s="114">
        <v>121750</v>
      </c>
      <c r="Q293" s="114"/>
      <c r="R293" s="114"/>
      <c r="S293" s="114"/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350821</v>
      </c>
      <c r="AE293" s="147"/>
    </row>
    <row r="294" spans="1:31" s="2" customFormat="1" ht="30.75">
      <c r="A294" s="164"/>
      <c r="B294" s="133"/>
      <c r="C294" s="181"/>
      <c r="D294" s="181"/>
      <c r="E294" s="71" t="s">
        <v>411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E294" s="147"/>
    </row>
    <row r="295" spans="1:31" s="2" customFormat="1" ht="30.75">
      <c r="A295" s="164"/>
      <c r="B295" s="133"/>
      <c r="C295" s="181"/>
      <c r="D295" s="181"/>
      <c r="E295" s="71" t="s">
        <v>704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E295" s="147"/>
    </row>
    <row r="296" spans="1:25" s="2" customFormat="1" ht="18">
      <c r="A296" s="184" t="s">
        <v>98</v>
      </c>
      <c r="B296" s="184" t="s">
        <v>100</v>
      </c>
      <c r="C296" s="184" t="s">
        <v>581</v>
      </c>
      <c r="D296" s="151" t="s">
        <v>99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185"/>
      <c r="B297" s="185"/>
      <c r="C297" s="185"/>
      <c r="D297" s="153"/>
      <c r="E297" s="71" t="s">
        <v>101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63" t="s">
        <v>705</v>
      </c>
      <c r="B298" s="166">
        <v>7322</v>
      </c>
      <c r="C298" s="179" t="s">
        <v>601</v>
      </c>
      <c r="D298" s="179" t="s">
        <v>710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1389000</v>
      </c>
      <c r="R298" s="61">
        <f t="shared" si="37"/>
        <v>1500000</v>
      </c>
      <c r="S298" s="61">
        <f t="shared" si="37"/>
        <v>0</v>
      </c>
      <c r="T298" s="61">
        <f t="shared" si="37"/>
        <v>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1389000</v>
      </c>
    </row>
    <row r="299" spans="1:25" s="2" customFormat="1" ht="46.5">
      <c r="A299" s="164"/>
      <c r="B299" s="167"/>
      <c r="C299" s="181"/>
      <c r="D299" s="181"/>
      <c r="E299" s="71" t="s">
        <v>413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v>1389000</v>
      </c>
      <c r="R299" s="114">
        <v>1500000</v>
      </c>
      <c r="S299" s="114"/>
      <c r="T299" s="114"/>
      <c r="U299" s="114"/>
      <c r="V299" s="114"/>
      <c r="W299" s="112">
        <f t="shared" si="29"/>
        <v>0</v>
      </c>
      <c r="X299" s="123"/>
      <c r="Y299" s="112">
        <f t="shared" si="30"/>
        <v>1389000</v>
      </c>
    </row>
    <row r="300" spans="1:25" s="2" customFormat="1" ht="18">
      <c r="A300" s="163" t="s">
        <v>414</v>
      </c>
      <c r="B300" s="166">
        <v>9770</v>
      </c>
      <c r="C300" s="179" t="s">
        <v>624</v>
      </c>
      <c r="D300" s="179" t="s">
        <v>415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64"/>
      <c r="B301" s="167"/>
      <c r="C301" s="181"/>
      <c r="D301" s="181"/>
      <c r="E301" s="71" t="s">
        <v>416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65"/>
      <c r="B302" s="168"/>
      <c r="C302" s="180"/>
      <c r="D302" s="180"/>
      <c r="E302" s="71" t="s">
        <v>515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614</v>
      </c>
      <c r="B303" s="15"/>
      <c r="C303" s="15"/>
      <c r="D303" s="16" t="s">
        <v>615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3516110</v>
      </c>
    </row>
    <row r="304" spans="1:25" s="2" customFormat="1" ht="31.5" customHeight="1">
      <c r="A304" s="53" t="s">
        <v>616</v>
      </c>
      <c r="B304" s="15"/>
      <c r="C304" s="15"/>
      <c r="D304" s="16" t="s">
        <v>615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3516110</v>
      </c>
    </row>
    <row r="305" spans="1:25" s="2" customFormat="1" ht="20.25" customHeight="1">
      <c r="A305" s="195" t="s">
        <v>60</v>
      </c>
      <c r="B305" s="195" t="s">
        <v>401</v>
      </c>
      <c r="C305" s="191" t="s">
        <v>621</v>
      </c>
      <c r="D305" s="157" t="s">
        <v>629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1750000</v>
      </c>
    </row>
    <row r="306" spans="1:25" s="2" customFormat="1" ht="30.75">
      <c r="A306" s="196"/>
      <c r="B306" s="196"/>
      <c r="C306" s="191"/>
      <c r="D306" s="158"/>
      <c r="E306" s="69" t="s">
        <v>527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400000</v>
      </c>
    </row>
    <row r="307" spans="1:25" s="2" customFormat="1" ht="30.75">
      <c r="A307" s="196"/>
      <c r="B307" s="196"/>
      <c r="C307" s="191"/>
      <c r="D307" s="158"/>
      <c r="E307" s="220" t="s">
        <v>526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96"/>
      <c r="B308" s="196"/>
      <c r="C308" s="191"/>
      <c r="D308" s="158"/>
      <c r="E308" s="220" t="s">
        <v>164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97"/>
      <c r="B309" s="197"/>
      <c r="C309" s="191"/>
      <c r="D309" s="159"/>
      <c r="E309" s="220" t="s">
        <v>742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204" t="s">
        <v>512</v>
      </c>
      <c r="B310" s="203">
        <v>3104</v>
      </c>
      <c r="C310" s="191" t="s">
        <v>513</v>
      </c>
      <c r="D310" s="191" t="s">
        <v>514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204"/>
      <c r="B311" s="203"/>
      <c r="C311" s="191"/>
      <c r="D311" s="191"/>
      <c r="E311" s="69" t="s">
        <v>528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204"/>
      <c r="B312" s="203"/>
      <c r="C312" s="191"/>
      <c r="D312" s="191"/>
      <c r="E312" s="69" t="s">
        <v>261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204"/>
      <c r="B313" s="203"/>
      <c r="C313" s="191"/>
      <c r="D313" s="191"/>
      <c r="E313" s="69" t="s">
        <v>262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204"/>
      <c r="B314" s="203"/>
      <c r="C314" s="191"/>
      <c r="D314" s="191"/>
      <c r="E314" s="69" t="s">
        <v>743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204"/>
      <c r="B315" s="203"/>
      <c r="C315" s="191"/>
      <c r="D315" s="191"/>
      <c r="E315" s="69" t="s">
        <v>744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204"/>
      <c r="B316" s="203"/>
      <c r="C316" s="191"/>
      <c r="D316" s="191"/>
      <c r="E316" s="69" t="s">
        <v>286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63" t="s">
        <v>617</v>
      </c>
      <c r="B317" s="203">
        <v>3242</v>
      </c>
      <c r="C317" s="191" t="s">
        <v>618</v>
      </c>
      <c r="D317" s="179" t="s">
        <v>619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64"/>
      <c r="B318" s="203"/>
      <c r="C318" s="191"/>
      <c r="D318" s="181"/>
      <c r="E318" s="116" t="s">
        <v>648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64"/>
      <c r="B319" s="203"/>
      <c r="C319" s="191"/>
      <c r="D319" s="181"/>
      <c r="E319" s="69" t="s">
        <v>163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64"/>
      <c r="B320" s="203"/>
      <c r="C320" s="191"/>
      <c r="D320" s="181"/>
      <c r="E320" s="69" t="s">
        <v>511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65"/>
      <c r="B321" s="134"/>
      <c r="C321" s="131"/>
      <c r="D321" s="180"/>
      <c r="E321" s="69" t="s">
        <v>263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626</v>
      </c>
      <c r="B322" s="43"/>
      <c r="C322" s="44"/>
      <c r="D322" s="42" t="s">
        <v>625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9462647.440000001</v>
      </c>
      <c r="P322" s="67">
        <f t="shared" si="44"/>
        <v>8751780.91</v>
      </c>
      <c r="Q322" s="67">
        <f t="shared" si="44"/>
        <v>23273940</v>
      </c>
      <c r="R322" s="67">
        <f t="shared" si="44"/>
        <v>18010796.58</v>
      </c>
      <c r="S322" s="67">
        <f t="shared" si="44"/>
        <v>13180778.1</v>
      </c>
      <c r="T322" s="67">
        <f t="shared" si="44"/>
        <v>9394479.3</v>
      </c>
      <c r="U322" s="67">
        <f t="shared" si="44"/>
        <v>12659592.6</v>
      </c>
      <c r="V322" s="67">
        <f t="shared" si="44"/>
        <v>11588469.35</v>
      </c>
      <c r="W322" s="67">
        <f t="shared" si="44"/>
        <v>-1.306034391745925E-09</v>
      </c>
      <c r="X322" s="67">
        <f t="shared" si="44"/>
        <v>41914342.36</v>
      </c>
      <c r="Y322" s="112">
        <f t="shared" si="30"/>
        <v>16065794.64</v>
      </c>
    </row>
    <row r="323" spans="1:25" ht="30.75">
      <c r="A323" s="42" t="s">
        <v>631</v>
      </c>
      <c r="B323" s="43"/>
      <c r="C323" s="44"/>
      <c r="D323" s="42" t="s">
        <v>625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9462647.440000001</v>
      </c>
      <c r="P323" s="67">
        <f t="shared" si="45"/>
        <v>8751780.91</v>
      </c>
      <c r="Q323" s="67">
        <f t="shared" si="45"/>
        <v>23273940</v>
      </c>
      <c r="R323" s="67">
        <f t="shared" si="45"/>
        <v>18010796.58</v>
      </c>
      <c r="S323" s="67">
        <f t="shared" si="45"/>
        <v>13180778.1</v>
      </c>
      <c r="T323" s="67">
        <f t="shared" si="45"/>
        <v>9394479.3</v>
      </c>
      <c r="U323" s="67">
        <f t="shared" si="45"/>
        <v>12659592.6</v>
      </c>
      <c r="V323" s="67">
        <f t="shared" si="45"/>
        <v>11588469.35</v>
      </c>
      <c r="W323" s="67">
        <f t="shared" si="45"/>
        <v>-1.306034391745925E-09</v>
      </c>
      <c r="X323" s="67">
        <f t="shared" si="45"/>
        <v>41914342.36</v>
      </c>
      <c r="Y323" s="112">
        <f t="shared" si="30"/>
        <v>16065794.64</v>
      </c>
    </row>
    <row r="324" spans="1:25" ht="18" customHeight="1">
      <c r="A324" s="151" t="s">
        <v>651</v>
      </c>
      <c r="B324" s="154">
        <v>6011</v>
      </c>
      <c r="C324" s="151" t="s">
        <v>504</v>
      </c>
      <c r="D324" s="151" t="s">
        <v>652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1373541.71</v>
      </c>
      <c r="P324" s="61">
        <f t="shared" si="46"/>
        <v>1174206.06</v>
      </c>
      <c r="Q324" s="61">
        <f t="shared" si="46"/>
        <v>3627521.24</v>
      </c>
      <c r="R324" s="61">
        <f t="shared" si="46"/>
        <v>4664751</v>
      </c>
      <c r="S324" s="61">
        <f t="shared" si="46"/>
        <v>549010.1</v>
      </c>
      <c r="T324" s="61">
        <f t="shared" si="46"/>
        <v>1241927.88</v>
      </c>
      <c r="U324" s="61">
        <f t="shared" si="46"/>
        <v>3294664</v>
      </c>
      <c r="V324" s="61">
        <f t="shared" si="46"/>
        <v>1004661.9</v>
      </c>
      <c r="W324" s="61">
        <f t="shared" si="46"/>
        <v>-2.1827872842550278E-10</v>
      </c>
      <c r="X324" s="61">
        <f t="shared" si="46"/>
        <v>3000119.67</v>
      </c>
      <c r="Y324" s="112">
        <f aca="true" t="shared" si="47" ref="Y324:Y387">K324+L324+M324+N324+O324+P324+Q324-X324</f>
        <v>4159813.3000000007</v>
      </c>
    </row>
    <row r="325" spans="1:25" ht="46.5">
      <c r="A325" s="152"/>
      <c r="B325" s="155"/>
      <c r="C325" s="152"/>
      <c r="D325" s="152"/>
      <c r="E325" s="25" t="s">
        <v>301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t="shared" si="47"/>
        <v>6979</v>
      </c>
    </row>
    <row r="326" spans="1:25" ht="46.5">
      <c r="A326" s="152"/>
      <c r="B326" s="155"/>
      <c r="C326" s="152"/>
      <c r="D326" s="152"/>
      <c r="E326" s="25" t="s">
        <v>508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52"/>
      <c r="B327" s="155"/>
      <c r="C327" s="152"/>
      <c r="D327" s="152"/>
      <c r="E327" s="69" t="s">
        <v>745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</f>
        <v>325924.8</v>
      </c>
      <c r="Y327" s="112">
        <f t="shared" si="47"/>
        <v>74075.20000000001</v>
      </c>
    </row>
    <row r="328" spans="1:25" s="1" customFormat="1" ht="46.5">
      <c r="A328" s="152"/>
      <c r="B328" s="155"/>
      <c r="C328" s="152"/>
      <c r="D328" s="152"/>
      <c r="E328" s="69" t="s">
        <v>746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v>250000</v>
      </c>
      <c r="Q328" s="114">
        <v>110000</v>
      </c>
      <c r="R328" s="114"/>
      <c r="S328" s="114"/>
      <c r="T328" s="114"/>
      <c r="U328" s="114"/>
      <c r="V328" s="114"/>
      <c r="W328" s="112">
        <f t="shared" si="29"/>
        <v>0</v>
      </c>
      <c r="X328" s="45"/>
      <c r="Y328" s="112">
        <f t="shared" si="47"/>
        <v>400000</v>
      </c>
    </row>
    <row r="329" spans="1:25" s="1" customFormat="1" ht="30.75">
      <c r="A329" s="152"/>
      <c r="B329" s="155"/>
      <c r="C329" s="152"/>
      <c r="D329" s="152"/>
      <c r="E329" s="69" t="s">
        <v>747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140000</v>
      </c>
    </row>
    <row r="330" spans="1:25" s="1" customFormat="1" ht="30.75">
      <c r="A330" s="152"/>
      <c r="B330" s="155"/>
      <c r="C330" s="152"/>
      <c r="D330" s="152"/>
      <c r="E330" s="69" t="s">
        <v>748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25000</v>
      </c>
    </row>
    <row r="331" spans="1:25" s="1" customFormat="1" ht="46.5">
      <c r="A331" s="152"/>
      <c r="B331" s="155"/>
      <c r="C331" s="152"/>
      <c r="D331" s="152"/>
      <c r="E331" s="69" t="s">
        <v>749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10000</v>
      </c>
    </row>
    <row r="332" spans="1:25" s="1" customFormat="1" ht="46.5">
      <c r="A332" s="152"/>
      <c r="B332" s="155"/>
      <c r="C332" s="152"/>
      <c r="D332" s="152"/>
      <c r="E332" s="69" t="s">
        <v>14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52"/>
      <c r="B333" s="155"/>
      <c r="C333" s="152"/>
      <c r="D333" s="152"/>
      <c r="E333" s="69" t="s">
        <v>102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195200</v>
      </c>
    </row>
    <row r="334" spans="1:25" s="1" customFormat="1" ht="30.75">
      <c r="A334" s="152"/>
      <c r="B334" s="155"/>
      <c r="C334" s="152"/>
      <c r="D334" s="152"/>
      <c r="E334" s="69" t="s">
        <v>554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52"/>
      <c r="B335" s="155"/>
      <c r="C335" s="152"/>
      <c r="D335" s="152"/>
      <c r="E335" s="69" t="s">
        <v>103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8" s="1" customFormat="1" ht="30.75">
      <c r="A336" s="152"/>
      <c r="B336" s="155"/>
      <c r="C336" s="152"/>
      <c r="D336" s="152"/>
      <c r="E336" s="69" t="s">
        <v>104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</f>
        <v>345755.8</v>
      </c>
      <c r="Y336" s="112">
        <f t="shared" si="47"/>
        <v>123244.20000000001</v>
      </c>
      <c r="AB336" s="148"/>
    </row>
    <row r="337" spans="1:25" s="1" customFormat="1" ht="30.75" hidden="1">
      <c r="A337" s="152"/>
      <c r="B337" s="155"/>
      <c r="C337" s="152"/>
      <c r="D337" s="152"/>
      <c r="E337" s="69" t="s">
        <v>540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52"/>
      <c r="B338" s="155"/>
      <c r="C338" s="152"/>
      <c r="D338" s="152"/>
      <c r="E338" s="69" t="s">
        <v>541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52"/>
      <c r="B339" s="155"/>
      <c r="C339" s="152"/>
      <c r="D339" s="152"/>
      <c r="E339" s="69" t="s">
        <v>542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52"/>
      <c r="B340" s="155"/>
      <c r="C340" s="152"/>
      <c r="D340" s="152"/>
      <c r="E340" s="69" t="s">
        <v>543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52"/>
      <c r="B341" s="155"/>
      <c r="C341" s="152"/>
      <c r="D341" s="152"/>
      <c r="E341" s="69" t="s">
        <v>544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52"/>
      <c r="B342" s="155"/>
      <c r="C342" s="152"/>
      <c r="D342" s="152"/>
      <c r="E342" s="69" t="s">
        <v>545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52"/>
      <c r="B343" s="155"/>
      <c r="C343" s="152"/>
      <c r="D343" s="152"/>
      <c r="E343" s="69" t="s">
        <v>546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52"/>
      <c r="B344" s="155"/>
      <c r="C344" s="152"/>
      <c r="D344" s="152"/>
      <c r="E344" s="69" t="s">
        <v>547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52"/>
      <c r="B345" s="155"/>
      <c r="C345" s="152"/>
      <c r="D345" s="152"/>
      <c r="E345" s="69" t="s">
        <v>548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52"/>
      <c r="B346" s="155"/>
      <c r="C346" s="152"/>
      <c r="D346" s="152"/>
      <c r="E346" s="69" t="s">
        <v>549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52"/>
      <c r="B347" s="155"/>
      <c r="C347" s="152"/>
      <c r="D347" s="152"/>
      <c r="E347" s="69" t="s">
        <v>550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52"/>
      <c r="B348" s="155"/>
      <c r="C348" s="152"/>
      <c r="D348" s="152"/>
      <c r="E348" s="69" t="s">
        <v>105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52"/>
      <c r="B349" s="155"/>
      <c r="C349" s="152"/>
      <c r="D349" s="152"/>
      <c r="E349" s="69" t="s">
        <v>287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v>600000</v>
      </c>
      <c r="P349" s="114"/>
      <c r="Q349" s="114"/>
      <c r="R349" s="114">
        <v>600000</v>
      </c>
      <c r="S349" s="114"/>
      <c r="T349" s="114"/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36463</v>
      </c>
    </row>
    <row r="350" spans="1:25" s="1" customFormat="1" ht="30.75">
      <c r="A350" s="152"/>
      <c r="B350" s="155"/>
      <c r="C350" s="152"/>
      <c r="D350" s="152"/>
      <c r="E350" s="69" t="s">
        <v>288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</f>
        <v>563231.23</v>
      </c>
      <c r="R350" s="114">
        <v>600000</v>
      </c>
      <c r="S350" s="114"/>
      <c r="T350" s="114"/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157294</v>
      </c>
    </row>
    <row r="351" spans="1:25" s="1" customFormat="1" ht="30.75">
      <c r="A351" s="152"/>
      <c r="B351" s="155"/>
      <c r="C351" s="152"/>
      <c r="D351" s="152"/>
      <c r="E351" s="69" t="s">
        <v>15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0</v>
      </c>
    </row>
    <row r="352" spans="1:25" s="1" customFormat="1" ht="30.75">
      <c r="A352" s="152"/>
      <c r="B352" s="155"/>
      <c r="C352" s="152"/>
      <c r="D352" s="152"/>
      <c r="E352" s="69" t="s">
        <v>330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0</v>
      </c>
    </row>
    <row r="353" spans="1:25" s="1" customFormat="1" ht="30.75">
      <c r="A353" s="152"/>
      <c r="B353" s="155"/>
      <c r="C353" s="152"/>
      <c r="D353" s="152"/>
      <c r="E353" s="69" t="s">
        <v>391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52"/>
      <c r="B354" s="155"/>
      <c r="C354" s="152"/>
      <c r="D354" s="152"/>
      <c r="E354" s="69" t="s">
        <v>16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52"/>
      <c r="B355" s="155"/>
      <c r="C355" s="152"/>
      <c r="D355" s="152"/>
      <c r="E355" s="69" t="s">
        <v>106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52"/>
      <c r="B356" s="155"/>
      <c r="C356" s="152"/>
      <c r="D356" s="152"/>
      <c r="E356" s="69" t="s">
        <v>139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v>250000</v>
      </c>
      <c r="R356" s="114">
        <v>300000</v>
      </c>
      <c r="S356" s="114"/>
      <c r="T356" s="114"/>
      <c r="U356" s="114"/>
      <c r="V356" s="114"/>
      <c r="W356" s="112">
        <f t="shared" si="48"/>
        <v>0</v>
      </c>
      <c r="X356" s="45"/>
      <c r="Y356" s="112">
        <f t="shared" si="47"/>
        <v>250000</v>
      </c>
    </row>
    <row r="357" spans="1:25" s="1" customFormat="1" ht="36" customHeight="1">
      <c r="A357" s="152"/>
      <c r="B357" s="155"/>
      <c r="C357" s="152"/>
      <c r="D357" s="152"/>
      <c r="E357" s="69" t="s">
        <v>140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v>300000</v>
      </c>
      <c r="R357" s="114">
        <f>721000-15000-300000</f>
        <v>406000</v>
      </c>
      <c r="S357" s="114"/>
      <c r="T357" s="114"/>
      <c r="U357" s="114"/>
      <c r="V357" s="114"/>
      <c r="W357" s="112">
        <f t="shared" si="48"/>
        <v>0</v>
      </c>
      <c r="X357" s="45">
        <f>12310+214500</f>
        <v>226810</v>
      </c>
      <c r="Y357" s="112">
        <f t="shared" si="47"/>
        <v>88190</v>
      </c>
    </row>
    <row r="358" spans="1:25" s="1" customFormat="1" ht="30.75">
      <c r="A358" s="152"/>
      <c r="B358" s="155"/>
      <c r="C358" s="152"/>
      <c r="D358" s="152"/>
      <c r="E358" s="221" t="s">
        <v>649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52"/>
      <c r="B359" s="155"/>
      <c r="C359" s="152"/>
      <c r="D359" s="152"/>
      <c r="E359" s="222" t="s">
        <v>380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</f>
        <v>201507.55</v>
      </c>
      <c r="Y359" s="112">
        <f t="shared" si="47"/>
        <v>57782.46000000002</v>
      </c>
    </row>
    <row r="360" spans="1:25" s="1" customFormat="1" ht="30.75">
      <c r="A360" s="152"/>
      <c r="B360" s="155"/>
      <c r="C360" s="152"/>
      <c r="D360" s="152"/>
      <c r="E360" s="222" t="s">
        <v>324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/>
      <c r="Y360" s="112">
        <f t="shared" si="47"/>
        <v>75000</v>
      </c>
    </row>
    <row r="361" spans="1:25" s="1" customFormat="1" ht="30.75">
      <c r="A361" s="152"/>
      <c r="B361" s="155"/>
      <c r="C361" s="152"/>
      <c r="D361" s="152"/>
      <c r="E361" s="102" t="s">
        <v>339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52"/>
      <c r="B362" s="155"/>
      <c r="C362" s="152"/>
      <c r="D362" s="152"/>
      <c r="E362" s="102" t="s">
        <v>322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/>
      <c r="Y362" s="112">
        <f t="shared" si="47"/>
        <v>125000</v>
      </c>
    </row>
    <row r="363" spans="1:25" s="1" customFormat="1" ht="30.75">
      <c r="A363" s="152"/>
      <c r="B363" s="155"/>
      <c r="C363" s="152"/>
      <c r="D363" s="152"/>
      <c r="E363" s="102" t="s">
        <v>321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/>
      <c r="Y363" s="112">
        <f t="shared" si="47"/>
        <v>125000</v>
      </c>
    </row>
    <row r="364" spans="1:25" s="1" customFormat="1" ht="30.75">
      <c r="A364" s="152"/>
      <c r="B364" s="155"/>
      <c r="C364" s="152"/>
      <c r="D364" s="152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75000</v>
      </c>
    </row>
    <row r="365" spans="1:25" s="1" customFormat="1" ht="30.75">
      <c r="A365" s="152"/>
      <c r="B365" s="155"/>
      <c r="C365" s="152"/>
      <c r="D365" s="152"/>
      <c r="E365" s="102" t="s">
        <v>326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v>100000</v>
      </c>
      <c r="S365" s="114"/>
      <c r="T365" s="114"/>
      <c r="U365" s="114"/>
      <c r="V365" s="114"/>
      <c r="W365" s="112">
        <f t="shared" si="48"/>
        <v>0</v>
      </c>
      <c r="X365" s="45"/>
      <c r="Y365" s="112">
        <f t="shared" si="47"/>
        <v>100000</v>
      </c>
    </row>
    <row r="366" spans="1:25" s="1" customFormat="1" ht="30.75">
      <c r="A366" s="152"/>
      <c r="B366" s="155"/>
      <c r="C366" s="152"/>
      <c r="D366" s="152"/>
      <c r="E366" s="102" t="s">
        <v>340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52"/>
      <c r="B367" s="155"/>
      <c r="C367" s="152"/>
      <c r="D367" s="152"/>
      <c r="E367" s="102" t="s">
        <v>313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35000</v>
      </c>
    </row>
    <row r="368" spans="1:25" s="1" customFormat="1" ht="30.75">
      <c r="A368" s="152"/>
      <c r="B368" s="155"/>
      <c r="C368" s="152"/>
      <c r="D368" s="152"/>
      <c r="E368" s="102" t="s">
        <v>341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52"/>
      <c r="B369" s="155"/>
      <c r="C369" s="152"/>
      <c r="D369" s="152"/>
      <c r="E369" s="102" t="s">
        <v>314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35000</v>
      </c>
    </row>
    <row r="370" spans="1:25" s="1" customFormat="1" ht="30.75">
      <c r="A370" s="152"/>
      <c r="B370" s="155"/>
      <c r="C370" s="152"/>
      <c r="D370" s="152"/>
      <c r="E370" s="102" t="s">
        <v>342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52"/>
      <c r="B371" s="155"/>
      <c r="C371" s="152"/>
      <c r="D371" s="152"/>
      <c r="E371" s="102" t="s">
        <v>315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55000</v>
      </c>
    </row>
    <row r="372" spans="1:25" s="1" customFormat="1" ht="30.75">
      <c r="A372" s="152"/>
      <c r="B372" s="155"/>
      <c r="C372" s="152"/>
      <c r="D372" s="152"/>
      <c r="E372" s="104" t="s">
        <v>343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52"/>
      <c r="B373" s="155"/>
      <c r="C373" s="152"/>
      <c r="D373" s="152"/>
      <c r="E373" s="104" t="s">
        <v>316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35000</v>
      </c>
    </row>
    <row r="374" spans="1:25" s="1" customFormat="1" ht="30.75">
      <c r="A374" s="152"/>
      <c r="B374" s="155"/>
      <c r="C374" s="152"/>
      <c r="D374" s="152"/>
      <c r="E374" s="104" t="s">
        <v>344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52"/>
      <c r="B375" s="155"/>
      <c r="C375" s="152"/>
      <c r="D375" s="152"/>
      <c r="E375" s="104" t="s">
        <v>320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/>
      <c r="Y375" s="112">
        <f t="shared" si="47"/>
        <v>125000</v>
      </c>
    </row>
    <row r="376" spans="1:25" s="1" customFormat="1" ht="30.75">
      <c r="A376" s="152"/>
      <c r="B376" s="155"/>
      <c r="C376" s="152"/>
      <c r="D376" s="152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75000</v>
      </c>
    </row>
    <row r="377" spans="1:25" s="1" customFormat="1" ht="30.75">
      <c r="A377" s="152"/>
      <c r="B377" s="155"/>
      <c r="C377" s="152"/>
      <c r="D377" s="152"/>
      <c r="E377" s="104" t="s">
        <v>345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52"/>
      <c r="B378" s="155"/>
      <c r="C378" s="152"/>
      <c r="D378" s="152"/>
      <c r="E378" s="104" t="s">
        <v>319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/>
      <c r="Y378" s="112">
        <f t="shared" si="47"/>
        <v>125000</v>
      </c>
    </row>
    <row r="379" spans="1:25" s="1" customFormat="1" ht="30.75">
      <c r="A379" s="152"/>
      <c r="B379" s="155"/>
      <c r="C379" s="152"/>
      <c r="D379" s="152"/>
      <c r="E379" s="104" t="s">
        <v>317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35000</v>
      </c>
    </row>
    <row r="380" spans="1:25" s="1" customFormat="1" ht="30.75">
      <c r="A380" s="152"/>
      <c r="B380" s="155"/>
      <c r="C380" s="152"/>
      <c r="D380" s="152"/>
      <c r="E380" s="104" t="s">
        <v>328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2000</v>
      </c>
    </row>
    <row r="381" spans="1:25" s="1" customFormat="1" ht="30.75">
      <c r="A381" s="152"/>
      <c r="B381" s="155"/>
      <c r="C381" s="152"/>
      <c r="D381" s="152"/>
      <c r="E381" s="104" t="s">
        <v>325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20000</v>
      </c>
    </row>
    <row r="382" spans="1:25" s="1" customFormat="1" ht="30.75">
      <c r="A382" s="152"/>
      <c r="B382" s="155"/>
      <c r="C382" s="152"/>
      <c r="D382" s="152"/>
      <c r="E382" s="104" t="s">
        <v>329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125000</v>
      </c>
    </row>
    <row r="383" spans="1:25" s="1" customFormat="1" ht="30.75">
      <c r="A383" s="152"/>
      <c r="B383" s="155"/>
      <c r="C383" s="152"/>
      <c r="D383" s="152"/>
      <c r="E383" s="104" t="s">
        <v>318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35000</v>
      </c>
    </row>
    <row r="384" spans="1:25" s="1" customFormat="1" ht="30.75">
      <c r="A384" s="152"/>
      <c r="B384" s="155"/>
      <c r="C384" s="152"/>
      <c r="D384" s="152"/>
      <c r="E384" s="105" t="s">
        <v>346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52"/>
      <c r="B385" s="155"/>
      <c r="C385" s="152"/>
      <c r="D385" s="152"/>
      <c r="E385" s="105" t="s">
        <v>323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/>
      <c r="Y385" s="112">
        <f t="shared" si="47"/>
        <v>75000</v>
      </c>
    </row>
    <row r="386" spans="1:25" s="1" customFormat="1" ht="30.75">
      <c r="A386" s="152"/>
      <c r="B386" s="155"/>
      <c r="C386" s="152"/>
      <c r="D386" s="152"/>
      <c r="E386" s="104" t="s">
        <v>347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52"/>
      <c r="B387" s="155"/>
      <c r="C387" s="152"/>
      <c r="D387" s="152"/>
      <c r="E387" s="104" t="s">
        <v>348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52"/>
      <c r="B388" s="155"/>
      <c r="C388" s="152"/>
      <c r="D388" s="152"/>
      <c r="E388" s="104" t="s">
        <v>349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aca="true" t="shared" si="51" ref="Y388:Y451">K388+L388+M388+N388+O388+P388+Q388-X388</f>
        <v>2700</v>
      </c>
    </row>
    <row r="389" spans="1:25" s="1" customFormat="1" ht="31.5" customHeight="1">
      <c r="A389" s="152"/>
      <c r="B389" s="155"/>
      <c r="C389" s="152"/>
      <c r="D389" s="152"/>
      <c r="E389" s="104" t="s">
        <v>350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t="shared" si="51"/>
        <v>3500</v>
      </c>
    </row>
    <row r="390" spans="1:25" s="1" customFormat="1" ht="31.5" customHeight="1">
      <c r="A390" s="152"/>
      <c r="B390" s="155"/>
      <c r="C390" s="152"/>
      <c r="D390" s="152"/>
      <c r="E390" s="104" t="s">
        <v>327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100000</v>
      </c>
    </row>
    <row r="391" spans="1:25" s="1" customFormat="1" ht="31.5" customHeight="1">
      <c r="A391" s="152"/>
      <c r="B391" s="155"/>
      <c r="C391" s="152"/>
      <c r="D391" s="152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52"/>
      <c r="B392" s="155"/>
      <c r="C392" s="152"/>
      <c r="D392" s="152"/>
      <c r="E392" s="101" t="s">
        <v>334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52"/>
      <c r="B393" s="155"/>
      <c r="C393" s="152"/>
      <c r="D393" s="152"/>
      <c r="E393" s="101" t="s">
        <v>335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53"/>
      <c r="B394" s="156"/>
      <c r="C394" s="153"/>
      <c r="D394" s="153"/>
      <c r="E394" s="101" t="s">
        <v>650</v>
      </c>
      <c r="F394" s="28"/>
      <c r="G394" s="73"/>
      <c r="H394" s="45"/>
      <c r="I394" s="113" t="s">
        <v>10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/>
      <c r="S394" s="114"/>
      <c r="T394" s="114">
        <f>1000000-370736.12-257000</f>
        <v>372263.88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</f>
        <v>370736.12</v>
      </c>
      <c r="Y394" s="112">
        <f t="shared" si="51"/>
        <v>257000</v>
      </c>
    </row>
    <row r="395" spans="1:25" s="2" customFormat="1" ht="18">
      <c r="A395" s="151" t="s">
        <v>30</v>
      </c>
      <c r="B395" s="154">
        <v>6015</v>
      </c>
      <c r="C395" s="151" t="s">
        <v>504</v>
      </c>
      <c r="D395" s="151" t="s">
        <v>31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3047410.8</v>
      </c>
      <c r="Y395" s="112">
        <f t="shared" si="51"/>
        <v>282589.2000000002</v>
      </c>
    </row>
    <row r="396" spans="1:25" s="2" customFormat="1" ht="62.25">
      <c r="A396" s="153"/>
      <c r="B396" s="156"/>
      <c r="C396" s="153"/>
      <c r="D396" s="153"/>
      <c r="E396" s="69" t="s">
        <v>138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</f>
        <v>3047410.8</v>
      </c>
      <c r="Y396" s="112">
        <f t="shared" si="51"/>
        <v>282589.2000000002</v>
      </c>
    </row>
    <row r="397" spans="1:25" s="2" customFormat="1" ht="18">
      <c r="A397" s="151" t="s">
        <v>32</v>
      </c>
      <c r="B397" s="154">
        <v>6017</v>
      </c>
      <c r="C397" s="151" t="s">
        <v>504</v>
      </c>
      <c r="D397" s="151" t="s">
        <v>33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0</v>
      </c>
      <c r="Y397" s="112">
        <f t="shared" si="51"/>
        <v>280000</v>
      </c>
    </row>
    <row r="398" spans="1:25" s="2" customFormat="1" ht="46.5">
      <c r="A398" s="153"/>
      <c r="B398" s="156"/>
      <c r="C398" s="153"/>
      <c r="D398" s="153"/>
      <c r="E398" s="69" t="s">
        <v>141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123"/>
      <c r="Y398" s="112">
        <f t="shared" si="51"/>
        <v>280000</v>
      </c>
    </row>
    <row r="399" spans="1:25" s="2" customFormat="1" ht="18" customHeight="1">
      <c r="A399" s="151" t="s">
        <v>34</v>
      </c>
      <c r="B399" s="154">
        <v>6030</v>
      </c>
      <c r="C399" s="151" t="s">
        <v>504</v>
      </c>
      <c r="D399" s="151" t="s">
        <v>35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52"/>
      <c r="B400" s="155"/>
      <c r="C400" s="152"/>
      <c r="D400" s="152"/>
      <c r="E400" s="69" t="s">
        <v>145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52"/>
      <c r="D401" s="152"/>
      <c r="E401" s="223" t="s">
        <v>112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51" t="s">
        <v>142</v>
      </c>
      <c r="B402" s="154">
        <v>6090</v>
      </c>
      <c r="C402" s="151" t="s">
        <v>143</v>
      </c>
      <c r="D402" s="151" t="s">
        <v>144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52"/>
      <c r="B403" s="155"/>
      <c r="C403" s="152"/>
      <c r="D403" s="152"/>
      <c r="E403" s="69" t="s">
        <v>392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51" t="s">
        <v>658</v>
      </c>
      <c r="B404" s="154">
        <v>7310</v>
      </c>
      <c r="C404" s="151" t="s">
        <v>601</v>
      </c>
      <c r="D404" s="151" t="s">
        <v>659</v>
      </c>
      <c r="E404" s="224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2485903</v>
      </c>
      <c r="T404" s="59">
        <f t="shared" si="56"/>
        <v>2251982.27</v>
      </c>
      <c r="U404" s="59">
        <f t="shared" si="56"/>
        <v>2539235.38</v>
      </c>
      <c r="V404" s="59">
        <f t="shared" si="56"/>
        <v>1294114.03</v>
      </c>
      <c r="W404" s="59">
        <f t="shared" si="56"/>
        <v>-1.1641532182693481E-10</v>
      </c>
      <c r="X404" s="59">
        <f t="shared" si="56"/>
        <v>1421862.2500000002</v>
      </c>
      <c r="Y404" s="112">
        <f t="shared" si="51"/>
        <v>963027.74</v>
      </c>
    </row>
    <row r="405" spans="1:25" s="2" customFormat="1" ht="46.5">
      <c r="A405" s="152"/>
      <c r="B405" s="155"/>
      <c r="C405" s="152"/>
      <c r="D405" s="152"/>
      <c r="E405" s="101" t="s">
        <v>657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52"/>
      <c r="B406" s="155"/>
      <c r="C406" s="152"/>
      <c r="D406" s="152"/>
      <c r="E406" s="101" t="s">
        <v>107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52"/>
      <c r="B407" s="155"/>
      <c r="C407" s="152"/>
      <c r="D407" s="152"/>
      <c r="E407" s="101" t="s">
        <v>247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52"/>
      <c r="B408" s="155"/>
      <c r="C408" s="152"/>
      <c r="D408" s="152"/>
      <c r="E408" s="101" t="s">
        <v>108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52"/>
      <c r="B409" s="155"/>
      <c r="C409" s="152"/>
      <c r="D409" s="152"/>
      <c r="E409" s="101" t="s">
        <v>109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52"/>
      <c r="B410" s="155"/>
      <c r="C410" s="152"/>
      <c r="D410" s="152"/>
      <c r="E410" s="101" t="s">
        <v>379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52"/>
      <c r="B411" s="155"/>
      <c r="C411" s="152"/>
      <c r="D411" s="152"/>
      <c r="E411" s="101" t="s">
        <v>274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52"/>
      <c r="B412" s="155"/>
      <c r="C412" s="152"/>
      <c r="D412" s="152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10000</v>
      </c>
    </row>
    <row r="413" spans="1:25" s="2" customFormat="1" ht="30.75">
      <c r="A413" s="152"/>
      <c r="B413" s="155"/>
      <c r="C413" s="152"/>
      <c r="D413" s="152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52"/>
      <c r="B414" s="155"/>
      <c r="C414" s="152"/>
      <c r="D414" s="152"/>
      <c r="E414" s="101" t="s">
        <v>110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/>
      <c r="Y414" s="112">
        <f t="shared" si="51"/>
        <v>5000</v>
      </c>
    </row>
    <row r="415" spans="1:25" s="2" customFormat="1" ht="30.75">
      <c r="A415" s="152"/>
      <c r="B415" s="155"/>
      <c r="C415" s="152"/>
      <c r="D415" s="152"/>
      <c r="E415" s="101" t="s">
        <v>168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/>
      <c r="Y415" s="112">
        <f t="shared" si="51"/>
        <v>5000</v>
      </c>
    </row>
    <row r="416" spans="1:25" s="2" customFormat="1" ht="30.75">
      <c r="A416" s="152"/>
      <c r="B416" s="155"/>
      <c r="C416" s="152"/>
      <c r="D416" s="152"/>
      <c r="E416" s="101" t="s">
        <v>111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/>
      <c r="Y416" s="112">
        <f t="shared" si="51"/>
        <v>5000</v>
      </c>
    </row>
    <row r="417" spans="1:25" s="2" customFormat="1" ht="62.25">
      <c r="A417" s="152"/>
      <c r="B417" s="155"/>
      <c r="C417" s="152"/>
      <c r="D417" s="152"/>
      <c r="E417" s="101" t="s">
        <v>555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52"/>
      <c r="B418" s="155"/>
      <c r="C418" s="152"/>
      <c r="D418" s="152"/>
      <c r="E418" s="101" t="s">
        <v>333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52"/>
      <c r="B419" s="155"/>
      <c r="C419" s="152"/>
      <c r="D419" s="152"/>
      <c r="E419" s="101" t="s">
        <v>113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52"/>
      <c r="B420" s="155"/>
      <c r="C420" s="152"/>
      <c r="D420" s="152"/>
      <c r="E420" s="101" t="s">
        <v>114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52"/>
      <c r="B421" s="155"/>
      <c r="C421" s="152"/>
      <c r="D421" s="152"/>
      <c r="E421" s="101" t="s">
        <v>115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52"/>
      <c r="B422" s="155"/>
      <c r="C422" s="152"/>
      <c r="D422" s="152"/>
      <c r="E422" s="101" t="s">
        <v>116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52"/>
      <c r="B423" s="155"/>
      <c r="C423" s="152"/>
      <c r="D423" s="152"/>
      <c r="E423" s="101" t="s">
        <v>117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52"/>
      <c r="B424" s="155"/>
      <c r="C424" s="152"/>
      <c r="D424" s="152"/>
      <c r="E424" s="101" t="s">
        <v>656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</f>
        <v>514091.4</v>
      </c>
      <c r="Y424" s="112">
        <f t="shared" si="51"/>
        <v>40017.59999999998</v>
      </c>
    </row>
    <row r="425" spans="1:25" s="2" customFormat="1" ht="30.75">
      <c r="A425" s="152"/>
      <c r="B425" s="155"/>
      <c r="C425" s="152"/>
      <c r="D425" s="152"/>
      <c r="E425" s="101" t="s">
        <v>655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</f>
        <v>1651983.11</v>
      </c>
      <c r="U425" s="114">
        <v>1680000</v>
      </c>
      <c r="V425" s="114"/>
      <c r="W425" s="112">
        <f t="shared" si="57"/>
        <v>-2.3283064365386963E-10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52"/>
      <c r="B426" s="155"/>
      <c r="C426" s="152"/>
      <c r="D426" s="152"/>
      <c r="E426" s="101" t="s">
        <v>509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52"/>
      <c r="B427" s="155"/>
      <c r="C427" s="152"/>
      <c r="D427" s="152"/>
      <c r="E427" s="101" t="s">
        <v>654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</f>
        <v>1710903</v>
      </c>
      <c r="T427" s="122">
        <f>599999.16</f>
        <v>599999.16</v>
      </c>
      <c r="U427" s="122">
        <f>600001</f>
        <v>600001</v>
      </c>
      <c r="V427" s="122"/>
      <c r="W427" s="112">
        <f t="shared" si="57"/>
        <v>1.1641532182693481E-10</v>
      </c>
      <c r="X427" s="48"/>
      <c r="Y427" s="112">
        <f t="shared" si="51"/>
        <v>46061.11000000009</v>
      </c>
    </row>
    <row r="428" spans="1:25" s="49" customFormat="1" ht="32.25" customHeight="1">
      <c r="A428" s="152"/>
      <c r="B428" s="155"/>
      <c r="C428" s="152"/>
      <c r="D428" s="152"/>
      <c r="E428" s="101" t="s">
        <v>146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52"/>
      <c r="B429" s="155"/>
      <c r="C429" s="152"/>
      <c r="D429" s="152"/>
      <c r="E429" s="101" t="s">
        <v>653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51" t="s">
        <v>147</v>
      </c>
      <c r="B430" s="151">
        <v>7421</v>
      </c>
      <c r="C430" s="151" t="s">
        <v>148</v>
      </c>
      <c r="D430" s="151" t="s">
        <v>149</v>
      </c>
      <c r="E430" s="225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53"/>
      <c r="B431" s="153"/>
      <c r="C431" s="153"/>
      <c r="D431" s="153"/>
      <c r="E431" s="101" t="s">
        <v>150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51" t="s">
        <v>660</v>
      </c>
      <c r="B432" s="154">
        <v>7461</v>
      </c>
      <c r="C432" s="151" t="s">
        <v>505</v>
      </c>
      <c r="D432" s="151" t="s">
        <v>645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2846069.12</v>
      </c>
      <c r="Q432" s="59">
        <f t="shared" si="58"/>
        <v>8849489.729999999</v>
      </c>
      <c r="R432" s="59">
        <f t="shared" si="58"/>
        <v>4682097.55</v>
      </c>
      <c r="S432" s="59">
        <f t="shared" si="58"/>
        <v>6025865</v>
      </c>
      <c r="T432" s="59">
        <f t="shared" si="58"/>
        <v>3284039</v>
      </c>
      <c r="U432" s="59">
        <f t="shared" si="58"/>
        <v>1477753.37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21826404.970000003</v>
      </c>
      <c r="Y432" s="112">
        <f t="shared" si="51"/>
        <v>4573962.759999994</v>
      </c>
    </row>
    <row r="433" spans="1:25" s="49" customFormat="1" ht="33.75" customHeight="1">
      <c r="A433" s="152"/>
      <c r="B433" s="155"/>
      <c r="C433" s="152"/>
      <c r="D433" s="152"/>
      <c r="E433" s="101" t="s">
        <v>121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0</v>
      </c>
    </row>
    <row r="434" spans="1:25" s="49" customFormat="1" ht="30.75">
      <c r="A434" s="152"/>
      <c r="B434" s="155"/>
      <c r="C434" s="152"/>
      <c r="D434" s="152"/>
      <c r="E434" s="101" t="s">
        <v>122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0</v>
      </c>
    </row>
    <row r="435" spans="1:25" s="49" customFormat="1" ht="30.75">
      <c r="A435" s="152"/>
      <c r="B435" s="155"/>
      <c r="C435" s="152"/>
      <c r="D435" s="152"/>
      <c r="E435" s="101" t="s">
        <v>128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</f>
        <v>176835.45</v>
      </c>
      <c r="R435" s="114">
        <f>69556.55+300000</f>
        <v>369556.55</v>
      </c>
      <c r="S435" s="114"/>
      <c r="T435" s="114">
        <f>175000-175000</f>
        <v>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176835.44999999995</v>
      </c>
    </row>
    <row r="436" spans="1:25" s="49" customFormat="1" ht="46.5">
      <c r="A436" s="152"/>
      <c r="B436" s="155"/>
      <c r="C436" s="152"/>
      <c r="D436" s="152"/>
      <c r="E436" s="101" t="s">
        <v>662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52"/>
      <c r="B437" s="155"/>
      <c r="C437" s="152"/>
      <c r="D437" s="152"/>
      <c r="E437" s="101" t="s">
        <v>120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100000</v>
      </c>
    </row>
    <row r="438" spans="1:25" s="49" customFormat="1" ht="30.75">
      <c r="A438" s="152"/>
      <c r="B438" s="155"/>
      <c r="C438" s="152"/>
      <c r="D438" s="152"/>
      <c r="E438" s="101" t="s">
        <v>661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52"/>
      <c r="B439" s="155"/>
      <c r="C439" s="152"/>
      <c r="D439" s="152"/>
      <c r="E439" s="101" t="s">
        <v>390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52"/>
      <c r="B440" s="155"/>
      <c r="C440" s="152"/>
      <c r="D440" s="152"/>
      <c r="E440" s="101" t="s">
        <v>154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</f>
        <v>329411.87</v>
      </c>
      <c r="R440" s="114"/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52"/>
      <c r="B441" s="155"/>
      <c r="C441" s="152"/>
      <c r="D441" s="152"/>
      <c r="E441" s="101" t="s">
        <v>663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52"/>
      <c r="B442" s="155"/>
      <c r="C442" s="152"/>
      <c r="D442" s="152"/>
      <c r="E442" s="101" t="s">
        <v>127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52"/>
      <c r="B443" s="155"/>
      <c r="C443" s="152"/>
      <c r="D443" s="152"/>
      <c r="E443" s="101" t="s">
        <v>123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52"/>
      <c r="B444" s="155"/>
      <c r="C444" s="152"/>
      <c r="D444" s="152"/>
      <c r="E444" s="101" t="s">
        <v>666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52"/>
      <c r="B445" s="155"/>
      <c r="C445" s="152"/>
      <c r="D445" s="152"/>
      <c r="E445" s="101" t="s">
        <v>126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52"/>
      <c r="B446" s="155"/>
      <c r="C446" s="152"/>
      <c r="D446" s="152"/>
      <c r="E446" s="101" t="s">
        <v>129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</f>
        <v>198000</v>
      </c>
      <c r="R446" s="114"/>
      <c r="S446" s="114"/>
      <c r="T446" s="114">
        <v>200000</v>
      </c>
      <c r="U446" s="114"/>
      <c r="V446" s="114"/>
      <c r="W446" s="112">
        <f t="shared" si="57"/>
        <v>0</v>
      </c>
      <c r="X446" s="112">
        <v>26000</v>
      </c>
      <c r="Y446" s="112">
        <f t="shared" si="51"/>
        <v>198000</v>
      </c>
    </row>
    <row r="447" spans="1:25" s="49" customFormat="1" ht="30.75">
      <c r="A447" s="152"/>
      <c r="B447" s="155"/>
      <c r="C447" s="152"/>
      <c r="D447" s="152"/>
      <c r="E447" s="101" t="s">
        <v>667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52"/>
      <c r="B448" s="155"/>
      <c r="C448" s="152"/>
      <c r="D448" s="152"/>
      <c r="E448" s="101" t="s">
        <v>668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52"/>
      <c r="B449" s="155"/>
      <c r="C449" s="152"/>
      <c r="D449" s="152"/>
      <c r="E449" s="101" t="s">
        <v>669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52"/>
      <c r="B450" s="155"/>
      <c r="C450" s="152"/>
      <c r="D450" s="152"/>
      <c r="E450" s="226" t="s">
        <v>124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52"/>
      <c r="B451" s="155"/>
      <c r="C451" s="152"/>
      <c r="D451" s="152"/>
      <c r="E451" s="101" t="s">
        <v>125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52"/>
      <c r="B452" s="155"/>
      <c r="C452" s="152"/>
      <c r="D452" s="152"/>
      <c r="E452" s="101" t="s">
        <v>670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aca="true" t="shared" si="59" ref="Y452:Y515">K452+L452+M452+N452+O452+P452+Q452-X452</f>
        <v>161000</v>
      </c>
    </row>
    <row r="453" spans="1:25" s="49" customFormat="1" ht="30.75">
      <c r="A453" s="152"/>
      <c r="B453" s="155"/>
      <c r="C453" s="152"/>
      <c r="D453" s="152"/>
      <c r="E453" s="101" t="s">
        <v>671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t="shared" si="59"/>
        <v>283000</v>
      </c>
    </row>
    <row r="454" spans="1:25" s="49" customFormat="1" ht="50.25" customHeight="1">
      <c r="A454" s="152"/>
      <c r="B454" s="155"/>
      <c r="C454" s="152"/>
      <c r="D454" s="152"/>
      <c r="E454" s="101" t="s">
        <v>672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52"/>
      <c r="B455" s="155"/>
      <c r="C455" s="152"/>
      <c r="D455" s="152"/>
      <c r="E455" s="101" t="s">
        <v>673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52"/>
      <c r="B456" s="155"/>
      <c r="C456" s="152"/>
      <c r="D456" s="152"/>
      <c r="E456" s="101" t="s">
        <v>130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7126</v>
      </c>
    </row>
    <row r="457" spans="1:25" s="49" customFormat="1" ht="21">
      <c r="A457" s="152"/>
      <c r="B457" s="155"/>
      <c r="C457" s="152"/>
      <c r="D457" s="152"/>
      <c r="E457" s="101" t="s">
        <v>156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12478.839999999967</v>
      </c>
    </row>
    <row r="458" spans="1:25" s="49" customFormat="1" ht="46.5">
      <c r="A458" s="152"/>
      <c r="B458" s="155"/>
      <c r="C458" s="152"/>
      <c r="D458" s="152"/>
      <c r="E458" s="101" t="s">
        <v>674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v>300000</v>
      </c>
      <c r="S458" s="114"/>
      <c r="T458" s="114">
        <v>300000</v>
      </c>
      <c r="U458" s="114"/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52"/>
      <c r="B459" s="155"/>
      <c r="C459" s="152"/>
      <c r="D459" s="152"/>
      <c r="E459" s="101" t="s">
        <v>157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52"/>
      <c r="B460" s="155"/>
      <c r="C460" s="152"/>
      <c r="D460" s="152"/>
      <c r="E460" s="101" t="s">
        <v>675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52"/>
      <c r="B461" s="155"/>
      <c r="C461" s="152"/>
      <c r="D461" s="152"/>
      <c r="E461" s="101" t="s">
        <v>676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52"/>
      <c r="B462" s="155"/>
      <c r="C462" s="152"/>
      <c r="D462" s="152"/>
      <c r="E462" s="101" t="s">
        <v>170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52"/>
      <c r="B463" s="155"/>
      <c r="C463" s="152"/>
      <c r="D463" s="152"/>
      <c r="E463" s="101" t="s">
        <v>677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0</v>
      </c>
    </row>
    <row r="464" spans="1:25" s="49" customFormat="1" ht="15">
      <c r="A464" s="152"/>
      <c r="B464" s="155"/>
      <c r="C464" s="152"/>
      <c r="D464" s="152"/>
      <c r="E464" s="101" t="s">
        <v>678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</f>
        <v>1049000</v>
      </c>
      <c r="Q464" s="114">
        <f>3949000+46100+155000+395000+274500+43324.28-1011000-2450670-1400000</f>
        <v>1254.2800000002608</v>
      </c>
      <c r="R464" s="114">
        <f>22000+476741+1400000</f>
        <v>1898741</v>
      </c>
      <c r="S464" s="114">
        <f>1973929</f>
        <v>1973929</v>
      </c>
      <c r="T464" s="114">
        <v>175000</v>
      </c>
      <c r="U464" s="114"/>
      <c r="V464" s="114"/>
      <c r="W464" s="112">
        <f t="shared" si="57"/>
        <v>-9.313225746154785E-10</v>
      </c>
      <c r="X464" s="48">
        <v>3930000</v>
      </c>
      <c r="Y464" s="112">
        <f t="shared" si="59"/>
        <v>1330</v>
      </c>
    </row>
    <row r="465" spans="1:25" s="49" customFormat="1" ht="46.5">
      <c r="A465" s="152"/>
      <c r="B465" s="155"/>
      <c r="C465" s="152"/>
      <c r="D465" s="152"/>
      <c r="E465" s="101" t="s">
        <v>153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52"/>
      <c r="B466" s="155"/>
      <c r="C466" s="152"/>
      <c r="D466" s="152"/>
      <c r="E466" s="101" t="s">
        <v>679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</f>
        <v>1500000</v>
      </c>
      <c r="Y466" s="112">
        <f t="shared" si="59"/>
        <v>0</v>
      </c>
    </row>
    <row r="467" spans="1:25" s="49" customFormat="1" ht="15">
      <c r="A467" s="152"/>
      <c r="B467" s="155"/>
      <c r="C467" s="152"/>
      <c r="D467" s="152"/>
      <c r="E467" s="101" t="s">
        <v>680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52"/>
      <c r="B468" s="155"/>
      <c r="C468" s="152"/>
      <c r="D468" s="152"/>
      <c r="E468" s="227" t="s">
        <v>372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13.520000000004075</v>
      </c>
    </row>
    <row r="469" spans="1:25" s="49" customFormat="1" ht="15">
      <c r="A469" s="152"/>
      <c r="B469" s="155"/>
      <c r="C469" s="152"/>
      <c r="D469" s="152"/>
      <c r="E469" s="227" t="s">
        <v>373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82.07000000000698</v>
      </c>
    </row>
    <row r="470" spans="1:25" s="49" customFormat="1" ht="30.75">
      <c r="A470" s="152"/>
      <c r="B470" s="155"/>
      <c r="C470" s="152"/>
      <c r="D470" s="152"/>
      <c r="E470" s="227" t="s">
        <v>374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84.9200000000128</v>
      </c>
    </row>
    <row r="471" spans="1:25" s="49" customFormat="1" ht="15">
      <c r="A471" s="152"/>
      <c r="B471" s="155"/>
      <c r="C471" s="152"/>
      <c r="D471" s="152"/>
      <c r="E471" s="227" t="s">
        <v>375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7.619999999995343</v>
      </c>
    </row>
    <row r="472" spans="1:25" s="49" customFormat="1" ht="30.75">
      <c r="A472" s="152"/>
      <c r="B472" s="155"/>
      <c r="C472" s="152"/>
      <c r="D472" s="152"/>
      <c r="E472" s="227" t="s">
        <v>376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52"/>
      <c r="B473" s="155"/>
      <c r="C473" s="152"/>
      <c r="D473" s="152"/>
      <c r="E473" s="101" t="s">
        <v>151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52"/>
      <c r="B474" s="155"/>
      <c r="C474" s="152"/>
      <c r="D474" s="152"/>
      <c r="E474" s="101" t="s">
        <v>152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165.8299999999581</v>
      </c>
    </row>
    <row r="475" spans="1:25" s="49" customFormat="1" ht="30.75">
      <c r="A475" s="152"/>
      <c r="B475" s="155"/>
      <c r="C475" s="152"/>
      <c r="D475" s="152"/>
      <c r="E475" s="101" t="s">
        <v>155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52"/>
      <c r="B476" s="155"/>
      <c r="C476" s="152"/>
      <c r="D476" s="152"/>
      <c r="E476" s="101" t="s">
        <v>664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52"/>
      <c r="B477" s="155"/>
      <c r="C477" s="152"/>
      <c r="D477" s="152"/>
      <c r="E477" s="101" t="s">
        <v>665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52"/>
      <c r="B478" s="155"/>
      <c r="C478" s="152"/>
      <c r="D478" s="152"/>
      <c r="E478" s="101" t="s">
        <v>388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246.63000000000466</v>
      </c>
    </row>
    <row r="479" spans="1:25" s="49" customFormat="1" ht="21">
      <c r="A479" s="152"/>
      <c r="B479" s="155"/>
      <c r="C479" s="152"/>
      <c r="D479" s="152"/>
      <c r="E479" s="101" t="s">
        <v>351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52"/>
      <c r="B480" s="155"/>
      <c r="C480" s="152"/>
      <c r="D480" s="152"/>
      <c r="E480" s="101" t="s">
        <v>681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52"/>
      <c r="B481" s="155"/>
      <c r="C481" s="152"/>
      <c r="D481" s="152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52"/>
      <c r="B482" s="155"/>
      <c r="C482" s="152"/>
      <c r="D482" s="152"/>
      <c r="E482" s="101" t="s">
        <v>389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51" t="s">
        <v>682</v>
      </c>
      <c r="B483" s="162">
        <v>7670</v>
      </c>
      <c r="C483" s="160" t="s">
        <v>622</v>
      </c>
      <c r="D483" s="151" t="s">
        <v>683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6673948</v>
      </c>
      <c r="S483" s="59">
        <f t="shared" si="60"/>
        <v>1740000</v>
      </c>
      <c r="T483" s="59">
        <f t="shared" si="60"/>
        <v>725040</v>
      </c>
      <c r="U483" s="59">
        <f t="shared" si="60"/>
        <v>2444430</v>
      </c>
      <c r="V483" s="59">
        <f t="shared" si="60"/>
        <v>278198</v>
      </c>
      <c r="W483" s="59">
        <f t="shared" si="60"/>
        <v>-2.6921043172478676E-10</v>
      </c>
      <c r="X483" s="59">
        <f t="shared" si="60"/>
        <v>12618544.670000002</v>
      </c>
      <c r="Y483" s="112">
        <f t="shared" si="59"/>
        <v>5736401.640000001</v>
      </c>
    </row>
    <row r="484" spans="1:25" s="49" customFormat="1" ht="30.75">
      <c r="A484" s="152"/>
      <c r="B484" s="162"/>
      <c r="C484" s="160"/>
      <c r="D484" s="152"/>
      <c r="E484" s="218" t="s">
        <v>684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399000</v>
      </c>
    </row>
    <row r="485" spans="1:25" s="49" customFormat="1" ht="62.25">
      <c r="A485" s="152"/>
      <c r="B485" s="162"/>
      <c r="C485" s="160"/>
      <c r="D485" s="152"/>
      <c r="E485" s="101" t="s">
        <v>685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52"/>
      <c r="B486" s="162"/>
      <c r="C486" s="160"/>
      <c r="D486" s="152"/>
      <c r="E486" s="101" t="s">
        <v>158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49000</v>
      </c>
    </row>
    <row r="487" spans="1:25" s="49" customFormat="1" ht="30.75">
      <c r="A487" s="152"/>
      <c r="B487" s="162"/>
      <c r="C487" s="160"/>
      <c r="D487" s="152"/>
      <c r="E487" s="218" t="s">
        <v>686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0</v>
      </c>
    </row>
    <row r="488" spans="1:25" s="49" customFormat="1" ht="63.75" customHeight="1">
      <c r="A488" s="152"/>
      <c r="B488" s="162"/>
      <c r="C488" s="160"/>
      <c r="D488" s="152"/>
      <c r="E488" s="101" t="s">
        <v>507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0</v>
      </c>
    </row>
    <row r="489" spans="1:25" s="49" customFormat="1" ht="78">
      <c r="A489" s="152"/>
      <c r="B489" s="162"/>
      <c r="C489" s="160"/>
      <c r="D489" s="152"/>
      <c r="E489" s="101" t="s">
        <v>131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0</v>
      </c>
    </row>
    <row r="490" spans="1:25" s="49" customFormat="1" ht="46.5">
      <c r="A490" s="152"/>
      <c r="B490" s="162"/>
      <c r="C490" s="160"/>
      <c r="D490" s="152"/>
      <c r="E490" s="101" t="s">
        <v>687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52"/>
      <c r="B491" s="162"/>
      <c r="C491" s="160"/>
      <c r="D491" s="152"/>
      <c r="E491" s="218" t="s">
        <v>688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52"/>
      <c r="B492" s="162"/>
      <c r="C492" s="160"/>
      <c r="D492" s="152"/>
      <c r="E492" s="101" t="s">
        <v>689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52"/>
      <c r="B493" s="162"/>
      <c r="C493" s="160"/>
      <c r="D493" s="152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52"/>
      <c r="B494" s="162"/>
      <c r="C494" s="160"/>
      <c r="D494" s="152"/>
      <c r="E494" s="101" t="s">
        <v>508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52"/>
      <c r="B495" s="162"/>
      <c r="C495" s="160"/>
      <c r="D495" s="152"/>
      <c r="E495" s="228" t="s">
        <v>690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-2.6193447411060333E-10</v>
      </c>
      <c r="X495" s="59">
        <f t="shared" si="65"/>
        <v>12283810.020000001</v>
      </c>
      <c r="Y495" s="112">
        <f t="shared" si="59"/>
        <v>927331.7799999993</v>
      </c>
    </row>
    <row r="496" spans="1:25" s="49" customFormat="1" ht="62.25">
      <c r="A496" s="152"/>
      <c r="B496" s="162"/>
      <c r="C496" s="160"/>
      <c r="D496" s="152"/>
      <c r="E496" s="101" t="s">
        <v>583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52"/>
      <c r="B497" s="162"/>
      <c r="C497" s="160"/>
      <c r="D497" s="152"/>
      <c r="E497" s="101" t="s">
        <v>118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</f>
        <v>129525.1</v>
      </c>
      <c r="Y497" s="112">
        <f t="shared" si="59"/>
        <v>474.8999999999942</v>
      </c>
    </row>
    <row r="498" spans="1:25" s="49" customFormat="1" ht="30.75">
      <c r="A498" s="152"/>
      <c r="B498" s="162"/>
      <c r="C498" s="160"/>
      <c r="D498" s="152"/>
      <c r="E498" s="101" t="s">
        <v>337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</f>
        <v>271500</v>
      </c>
      <c r="S498" s="114">
        <v>28000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119.98000000001048</v>
      </c>
    </row>
    <row r="499" spans="1:25" s="49" customFormat="1" ht="46.5">
      <c r="A499" s="152"/>
      <c r="B499" s="162"/>
      <c r="C499" s="160"/>
      <c r="D499" s="152"/>
      <c r="E499" s="101" t="s">
        <v>119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145.52000000000407</v>
      </c>
    </row>
    <row r="500" spans="1:25" s="49" customFormat="1" ht="46.5">
      <c r="A500" s="152"/>
      <c r="B500" s="162"/>
      <c r="C500" s="160"/>
      <c r="D500" s="152"/>
      <c r="E500" s="101" t="s">
        <v>132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263.13000000000466</v>
      </c>
    </row>
    <row r="501" spans="1:25" s="49" customFormat="1" ht="46.5">
      <c r="A501" s="152"/>
      <c r="B501" s="162"/>
      <c r="C501" s="160"/>
      <c r="D501" s="152"/>
      <c r="E501" s="101" t="s">
        <v>56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52"/>
      <c r="B502" s="162"/>
      <c r="C502" s="160"/>
      <c r="D502" s="152"/>
      <c r="E502" s="101" t="s">
        <v>57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</f>
        <v>1111290.65</v>
      </c>
      <c r="Y502" s="112">
        <f t="shared" si="59"/>
        <v>709.3500000000931</v>
      </c>
    </row>
    <row r="503" spans="1:25" s="49" customFormat="1" ht="46.5">
      <c r="A503" s="152"/>
      <c r="B503" s="162"/>
      <c r="C503" s="160"/>
      <c r="D503" s="152"/>
      <c r="E503" s="101" t="s">
        <v>570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/>
      <c r="O503" s="114">
        <v>40000</v>
      </c>
      <c r="P503" s="114">
        <f>240000-233000</f>
        <v>7000</v>
      </c>
      <c r="Q503" s="114"/>
      <c r="R503" s="114">
        <v>233000</v>
      </c>
      <c r="S503" s="114">
        <f>240000+157000</f>
        <v>397000</v>
      </c>
      <c r="T503" s="114"/>
      <c r="U503" s="114">
        <v>123000</v>
      </c>
      <c r="V503" s="114"/>
      <c r="W503" s="112">
        <f t="shared" si="62"/>
        <v>0</v>
      </c>
      <c r="X503" s="48"/>
      <c r="Y503" s="112">
        <f t="shared" si="59"/>
        <v>47000</v>
      </c>
    </row>
    <row r="504" spans="1:25" s="49" customFormat="1" ht="30.75">
      <c r="A504" s="152"/>
      <c r="B504" s="162"/>
      <c r="C504" s="160"/>
      <c r="D504" s="152"/>
      <c r="E504" s="101" t="s">
        <v>133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v>171100</v>
      </c>
      <c r="S504" s="114">
        <f>240000+125000</f>
        <v>365000</v>
      </c>
      <c r="T504" s="114"/>
      <c r="U504" s="114">
        <f>76900+107000</f>
        <v>183900</v>
      </c>
      <c r="V504" s="114"/>
      <c r="W504" s="112">
        <f t="shared" si="62"/>
        <v>0</v>
      </c>
      <c r="X504" s="48"/>
      <c r="Y504" s="112">
        <f t="shared" si="59"/>
        <v>42000</v>
      </c>
    </row>
    <row r="505" spans="1:25" s="49" customFormat="1" ht="30.75">
      <c r="A505" s="152"/>
      <c r="B505" s="162"/>
      <c r="C505" s="160"/>
      <c r="D505" s="152"/>
      <c r="E505" s="101" t="s">
        <v>371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/>
      <c r="S505" s="114">
        <f>230000-24000</f>
        <v>206000</v>
      </c>
      <c r="T505" s="114"/>
      <c r="U505" s="114"/>
      <c r="V505" s="114"/>
      <c r="W505" s="112">
        <f t="shared" si="62"/>
        <v>0</v>
      </c>
      <c r="X505" s="48">
        <f>23623.49+270357.69</f>
        <v>293981.18</v>
      </c>
      <c r="Y505" s="112">
        <f t="shared" si="59"/>
        <v>18.820000000006985</v>
      </c>
    </row>
    <row r="506" spans="1:25" s="49" customFormat="1" ht="30.75">
      <c r="A506" s="152"/>
      <c r="B506" s="162"/>
      <c r="C506" s="160"/>
      <c r="D506" s="152"/>
      <c r="E506" s="101" t="s">
        <v>275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v>275000</v>
      </c>
      <c r="S506" s="114">
        <v>60000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52"/>
      <c r="B507" s="162"/>
      <c r="C507" s="160"/>
      <c r="D507" s="152"/>
      <c r="E507" s="101" t="s">
        <v>276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v>275000</v>
      </c>
      <c r="S507" s="114">
        <v>60000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52"/>
      <c r="B508" s="162"/>
      <c r="C508" s="160"/>
      <c r="D508" s="152"/>
      <c r="E508" s="101" t="s">
        <v>134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/>
      <c r="S508" s="114">
        <v>24000</v>
      </c>
      <c r="T508" s="114"/>
      <c r="U508" s="114">
        <v>4900</v>
      </c>
      <c r="V508" s="114"/>
      <c r="W508" s="112">
        <f t="shared" si="62"/>
        <v>0</v>
      </c>
      <c r="X508" s="48">
        <f>35539.89+410412.72</f>
        <v>445952.61</v>
      </c>
      <c r="Y508" s="112">
        <f t="shared" si="59"/>
        <v>125147.39000000001</v>
      </c>
    </row>
    <row r="509" spans="1:25" s="49" customFormat="1" ht="30.75">
      <c r="A509" s="152"/>
      <c r="B509" s="162"/>
      <c r="C509" s="160"/>
      <c r="D509" s="152"/>
      <c r="E509" s="101" t="s">
        <v>135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</f>
        <v>429034.11</v>
      </c>
      <c r="Y509" s="112">
        <f t="shared" si="59"/>
        <v>120965.89000000001</v>
      </c>
    </row>
    <row r="510" spans="1:25" s="49" customFormat="1" ht="40.5" customHeight="1">
      <c r="A510" s="152"/>
      <c r="B510" s="162"/>
      <c r="C510" s="160"/>
      <c r="D510" s="152"/>
      <c r="E510" s="101" t="s">
        <v>159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</f>
        <v>2020243.56</v>
      </c>
      <c r="Y510" s="112">
        <f t="shared" si="59"/>
        <v>117060.2799999998</v>
      </c>
    </row>
    <row r="511" spans="1:25" s="49" customFormat="1" ht="46.5">
      <c r="A511" s="152"/>
      <c r="B511" s="162"/>
      <c r="C511" s="160"/>
      <c r="D511" s="152"/>
      <c r="E511" s="101" t="s">
        <v>160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</f>
        <v>3691057.52</v>
      </c>
      <c r="Y511" s="112">
        <f t="shared" si="59"/>
        <v>228036.33999999985</v>
      </c>
    </row>
    <row r="512" spans="1:25" s="49" customFormat="1" ht="30.75">
      <c r="A512" s="152"/>
      <c r="B512" s="162"/>
      <c r="C512" s="160"/>
      <c r="D512" s="152"/>
      <c r="E512" s="101" t="s">
        <v>692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v>14999.999999999998</v>
      </c>
      <c r="O512" s="114"/>
      <c r="P512" s="114"/>
      <c r="Q512" s="114"/>
      <c r="R512" s="114"/>
      <c r="S512" s="114"/>
      <c r="T512" s="114"/>
      <c r="U512" s="114"/>
      <c r="V512" s="114"/>
      <c r="W512" s="112">
        <f t="shared" si="62"/>
        <v>0</v>
      </c>
      <c r="X512" s="48"/>
      <c r="Y512" s="112">
        <f t="shared" si="59"/>
        <v>14999.999999999998</v>
      </c>
    </row>
    <row r="513" spans="1:25" s="49" customFormat="1" ht="46.5">
      <c r="A513" s="152"/>
      <c r="B513" s="162"/>
      <c r="C513" s="160"/>
      <c r="D513" s="152"/>
      <c r="E513" s="101" t="s">
        <v>695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v>5000</v>
      </c>
      <c r="O513" s="114"/>
      <c r="P513" s="114"/>
      <c r="Q513" s="114"/>
      <c r="R513" s="114"/>
      <c r="S513" s="114"/>
      <c r="T513" s="114"/>
      <c r="U513" s="114"/>
      <c r="V513" s="114"/>
      <c r="W513" s="112">
        <f t="shared" si="62"/>
        <v>0</v>
      </c>
      <c r="X513" s="48"/>
      <c r="Y513" s="112">
        <f t="shared" si="59"/>
        <v>5000</v>
      </c>
    </row>
    <row r="514" spans="1:25" s="49" customFormat="1" ht="30.75">
      <c r="A514" s="152"/>
      <c r="B514" s="162"/>
      <c r="C514" s="160"/>
      <c r="D514" s="152"/>
      <c r="E514" s="101" t="s">
        <v>691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v>15000</v>
      </c>
      <c r="O514" s="114"/>
      <c r="P514" s="114"/>
      <c r="Q514" s="114"/>
      <c r="R514" s="114"/>
      <c r="S514" s="114"/>
      <c r="T514" s="114"/>
      <c r="U514" s="114"/>
      <c r="V514" s="114"/>
      <c r="W514" s="112">
        <f t="shared" si="62"/>
        <v>0</v>
      </c>
      <c r="X514" s="48"/>
      <c r="Y514" s="112">
        <f t="shared" si="59"/>
        <v>15000</v>
      </c>
    </row>
    <row r="515" spans="1:25" s="49" customFormat="1" ht="30.75">
      <c r="A515" s="152"/>
      <c r="B515" s="162"/>
      <c r="C515" s="160"/>
      <c r="D515" s="152"/>
      <c r="E515" s="101" t="s">
        <v>693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v>15000</v>
      </c>
      <c r="O515" s="114"/>
      <c r="P515" s="114"/>
      <c r="Q515" s="114"/>
      <c r="R515" s="114"/>
      <c r="S515" s="114"/>
      <c r="T515" s="114"/>
      <c r="U515" s="114"/>
      <c r="V515" s="114"/>
      <c r="W515" s="112">
        <f t="shared" si="62"/>
        <v>0</v>
      </c>
      <c r="X515" s="48"/>
      <c r="Y515" s="112">
        <f t="shared" si="59"/>
        <v>15000</v>
      </c>
    </row>
    <row r="516" spans="1:25" s="49" customFormat="1" ht="30.75">
      <c r="A516" s="152"/>
      <c r="B516" s="162"/>
      <c r="C516" s="160"/>
      <c r="D516" s="152"/>
      <c r="E516" s="101" t="s">
        <v>694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v>5000</v>
      </c>
      <c r="O516" s="114"/>
      <c r="P516" s="114"/>
      <c r="Q516" s="114"/>
      <c r="R516" s="114"/>
      <c r="S516" s="114"/>
      <c r="T516" s="114"/>
      <c r="U516" s="114"/>
      <c r="V516" s="114"/>
      <c r="W516" s="112">
        <f t="shared" si="62"/>
        <v>0</v>
      </c>
      <c r="X516" s="48"/>
      <c r="Y516" s="112">
        <f aca="true" t="shared" si="66" ref="Y516:Y579">K516+L516+M516+N516+O516+P516+Q516-X516</f>
        <v>5000</v>
      </c>
    </row>
    <row r="517" spans="1:25" s="49" customFormat="1" ht="30.75">
      <c r="A517" s="152"/>
      <c r="B517" s="162"/>
      <c r="C517" s="160"/>
      <c r="D517" s="152"/>
      <c r="E517" s="229" t="s">
        <v>352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v>15000</v>
      </c>
      <c r="O517" s="114"/>
      <c r="P517" s="114"/>
      <c r="Q517" s="114"/>
      <c r="R517" s="114"/>
      <c r="S517" s="114"/>
      <c r="T517" s="114"/>
      <c r="U517" s="114"/>
      <c r="V517" s="114"/>
      <c r="W517" s="112">
        <f t="shared" si="62"/>
        <v>0</v>
      </c>
      <c r="X517" s="48"/>
      <c r="Y517" s="112">
        <f t="shared" si="66"/>
        <v>15000</v>
      </c>
    </row>
    <row r="518" spans="1:25" s="49" customFormat="1" ht="30.75">
      <c r="A518" s="152"/>
      <c r="B518" s="162"/>
      <c r="C518" s="160"/>
      <c r="D518" s="152"/>
      <c r="E518" s="229" t="s">
        <v>353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v>15000</v>
      </c>
      <c r="O518" s="114"/>
      <c r="P518" s="114"/>
      <c r="Q518" s="114"/>
      <c r="R518" s="114"/>
      <c r="S518" s="114"/>
      <c r="T518" s="114"/>
      <c r="U518" s="114"/>
      <c r="V518" s="114"/>
      <c r="W518" s="112">
        <f t="shared" si="62"/>
        <v>0</v>
      </c>
      <c r="X518" s="68"/>
      <c r="Y518" s="112">
        <f t="shared" si="66"/>
        <v>15000</v>
      </c>
    </row>
    <row r="519" spans="1:25" s="49" customFormat="1" ht="30.75">
      <c r="A519" s="152"/>
      <c r="B519" s="162"/>
      <c r="C519" s="160"/>
      <c r="D519" s="152"/>
      <c r="E519" s="229" t="s">
        <v>354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v>15000</v>
      </c>
      <c r="O519" s="114"/>
      <c r="P519" s="114"/>
      <c r="Q519" s="114"/>
      <c r="R519" s="114"/>
      <c r="S519" s="114"/>
      <c r="T519" s="114"/>
      <c r="U519" s="114"/>
      <c r="V519" s="114"/>
      <c r="W519" s="112">
        <f t="shared" si="62"/>
        <v>0</v>
      </c>
      <c r="X519" s="68"/>
      <c r="Y519" s="112">
        <f t="shared" si="66"/>
        <v>15000</v>
      </c>
    </row>
    <row r="520" spans="1:25" s="49" customFormat="1" ht="30.75">
      <c r="A520" s="152"/>
      <c r="B520" s="162"/>
      <c r="C520" s="160"/>
      <c r="D520" s="152"/>
      <c r="E520" s="229" t="s">
        <v>355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v>15000</v>
      </c>
      <c r="O520" s="114"/>
      <c r="P520" s="114"/>
      <c r="Q520" s="114"/>
      <c r="R520" s="114"/>
      <c r="S520" s="114"/>
      <c r="T520" s="114"/>
      <c r="U520" s="114"/>
      <c r="V520" s="114"/>
      <c r="W520" s="112">
        <f t="shared" si="62"/>
        <v>0</v>
      </c>
      <c r="X520" s="68"/>
      <c r="Y520" s="112">
        <f t="shared" si="66"/>
        <v>15000</v>
      </c>
    </row>
    <row r="521" spans="1:25" s="49" customFormat="1" ht="46.5">
      <c r="A521" s="152"/>
      <c r="B521" s="162"/>
      <c r="C521" s="160"/>
      <c r="D521" s="152"/>
      <c r="E521" s="229" t="s">
        <v>356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52"/>
      <c r="B522" s="162"/>
      <c r="C522" s="160"/>
      <c r="D522" s="152"/>
      <c r="E522" s="229" t="s">
        <v>357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52"/>
      <c r="B523" s="162"/>
      <c r="C523" s="160"/>
      <c r="D523" s="152"/>
      <c r="E523" s="229" t="s">
        <v>358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52"/>
      <c r="B524" s="162"/>
      <c r="C524" s="160"/>
      <c r="D524" s="152"/>
      <c r="E524" s="229" t="s">
        <v>359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52"/>
      <c r="B525" s="162"/>
      <c r="C525" s="160"/>
      <c r="D525" s="152"/>
      <c r="E525" s="229" t="s">
        <v>360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52"/>
      <c r="B526" s="162"/>
      <c r="C526" s="160"/>
      <c r="D526" s="152"/>
      <c r="E526" s="229" t="s">
        <v>361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52"/>
      <c r="B527" s="162"/>
      <c r="C527" s="160"/>
      <c r="D527" s="152"/>
      <c r="E527" s="229" t="s">
        <v>362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52"/>
      <c r="B528" s="162"/>
      <c r="C528" s="160"/>
      <c r="D528" s="152"/>
      <c r="E528" s="229" t="s">
        <v>363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52"/>
      <c r="B529" s="162"/>
      <c r="C529" s="160"/>
      <c r="D529" s="152"/>
      <c r="E529" s="229" t="s">
        <v>364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52"/>
      <c r="B530" s="162"/>
      <c r="C530" s="160"/>
      <c r="D530" s="152"/>
      <c r="E530" s="229" t="s">
        <v>365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52"/>
      <c r="B531" s="162"/>
      <c r="C531" s="160"/>
      <c r="D531" s="152"/>
      <c r="E531" s="229" t="s">
        <v>366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52"/>
      <c r="B532" s="162"/>
      <c r="C532" s="160"/>
      <c r="D532" s="152"/>
      <c r="E532" s="229" t="s">
        <v>367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52"/>
      <c r="B533" s="162"/>
      <c r="C533" s="160"/>
      <c r="D533" s="152"/>
      <c r="E533" s="229" t="s">
        <v>368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52"/>
      <c r="B534" s="162"/>
      <c r="C534" s="160"/>
      <c r="D534" s="152"/>
      <c r="E534" s="229" t="s">
        <v>369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52"/>
      <c r="B535" s="162"/>
      <c r="C535" s="160"/>
      <c r="D535" s="152"/>
      <c r="E535" s="229" t="s">
        <v>370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52"/>
      <c r="B536" s="162"/>
      <c r="C536" s="160"/>
      <c r="D536" s="152"/>
      <c r="E536" s="218" t="s">
        <v>696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52"/>
      <c r="B537" s="162"/>
      <c r="C537" s="160"/>
      <c r="D537" s="152"/>
      <c r="E537" s="101" t="s">
        <v>697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52"/>
      <c r="B538" s="162"/>
      <c r="C538" s="160"/>
      <c r="D538" s="152"/>
      <c r="E538" s="218" t="s">
        <v>249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0</v>
      </c>
      <c r="Y538" s="112">
        <f t="shared" si="66"/>
        <v>3700000</v>
      </c>
    </row>
    <row r="539" spans="1:25" s="49" customFormat="1" ht="15">
      <c r="A539" s="152"/>
      <c r="B539" s="162"/>
      <c r="C539" s="160"/>
      <c r="D539" s="152"/>
      <c r="E539" s="101" t="s">
        <v>250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68"/>
      <c r="Y539" s="112">
        <f t="shared" si="66"/>
        <v>0</v>
      </c>
    </row>
    <row r="540" spans="1:25" s="49" customFormat="1" ht="15">
      <c r="A540" s="152"/>
      <c r="B540" s="162"/>
      <c r="C540" s="160"/>
      <c r="D540" s="152"/>
      <c r="E540" s="101" t="s">
        <v>251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68"/>
      <c r="Y540" s="112">
        <f t="shared" si="66"/>
        <v>3700000</v>
      </c>
    </row>
    <row r="541" spans="1:25" s="49" customFormat="1" ht="30.75">
      <c r="A541" s="152"/>
      <c r="B541" s="162"/>
      <c r="C541" s="160"/>
      <c r="D541" s="152"/>
      <c r="E541" s="218" t="s">
        <v>698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2183951</v>
      </c>
      <c r="S541" s="59">
        <f t="shared" si="69"/>
        <v>142000</v>
      </c>
      <c r="T541" s="59">
        <f t="shared" si="69"/>
        <v>325040</v>
      </c>
      <c r="U541" s="59">
        <f t="shared" si="69"/>
        <v>1031430</v>
      </c>
      <c r="V541" s="59">
        <f t="shared" si="69"/>
        <v>214530</v>
      </c>
      <c r="W541" s="59">
        <f t="shared" si="69"/>
        <v>-7.275957614183426E-12</v>
      </c>
      <c r="X541" s="59">
        <f t="shared" si="69"/>
        <v>211848.13999999998</v>
      </c>
      <c r="Y541" s="112">
        <f t="shared" si="66"/>
        <v>517456.37</v>
      </c>
    </row>
    <row r="542" spans="1:25" s="49" customFormat="1" ht="15">
      <c r="A542" s="152"/>
      <c r="B542" s="162"/>
      <c r="C542" s="160"/>
      <c r="D542" s="152"/>
      <c r="E542" s="140" t="s">
        <v>302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v>102951</v>
      </c>
      <c r="S542" s="48">
        <v>52000</v>
      </c>
      <c r="T542" s="48">
        <v>41000</v>
      </c>
      <c r="U542" s="48"/>
      <c r="V542" s="48"/>
      <c r="W542" s="112">
        <f aca="true" t="shared" si="70" ref="W542:W548">J542-K542-L542-M542-N542-O542-P542-Q542-R542-S542-T542-U542-V542</f>
        <v>0</v>
      </c>
      <c r="X542" s="59"/>
      <c r="Y542" s="112">
        <f t="shared" si="66"/>
        <v>0</v>
      </c>
    </row>
    <row r="543" spans="1:25" s="49" customFormat="1" ht="15">
      <c r="A543" s="152"/>
      <c r="B543" s="162"/>
      <c r="C543" s="160"/>
      <c r="D543" s="152"/>
      <c r="E543" s="140" t="s">
        <v>303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/>
      <c r="S543" s="48"/>
      <c r="T543" s="48">
        <v>115000</v>
      </c>
      <c r="U543" s="48"/>
      <c r="V543" s="48"/>
      <c r="W543" s="112">
        <f t="shared" si="70"/>
        <v>0</v>
      </c>
      <c r="X543" s="59"/>
      <c r="Y543" s="112">
        <f t="shared" si="66"/>
        <v>0</v>
      </c>
    </row>
    <row r="544" spans="1:25" s="49" customFormat="1" ht="15">
      <c r="A544" s="152"/>
      <c r="B544" s="162"/>
      <c r="C544" s="160"/>
      <c r="D544" s="152"/>
      <c r="E544" s="140" t="s">
        <v>304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/>
      <c r="T544" s="48">
        <v>3300</v>
      </c>
      <c r="U544" s="48">
        <v>114300</v>
      </c>
      <c r="V544" s="48">
        <v>47400</v>
      </c>
      <c r="W544" s="112">
        <f t="shared" si="70"/>
        <v>0</v>
      </c>
      <c r="X544" s="59"/>
      <c r="Y544" s="112">
        <f t="shared" si="66"/>
        <v>0</v>
      </c>
    </row>
    <row r="545" spans="1:25" s="49" customFormat="1" ht="46.5">
      <c r="A545" s="152"/>
      <c r="B545" s="162"/>
      <c r="C545" s="160"/>
      <c r="D545" s="152"/>
      <c r="E545" s="140" t="s">
        <v>278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52"/>
      <c r="B546" s="162"/>
      <c r="C546" s="160"/>
      <c r="D546" s="152"/>
      <c r="E546" s="140" t="s">
        <v>279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12000</v>
      </c>
    </row>
    <row r="547" spans="1:25" s="49" customFormat="1" ht="46.5">
      <c r="A547" s="152"/>
      <c r="B547" s="162"/>
      <c r="C547" s="160"/>
      <c r="D547" s="152"/>
      <c r="E547" s="140" t="s">
        <v>280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138697.52</v>
      </c>
    </row>
    <row r="548" spans="1:25" s="49" customFormat="1" ht="46.5">
      <c r="A548" s="152"/>
      <c r="B548" s="162"/>
      <c r="C548" s="160"/>
      <c r="D548" s="152"/>
      <c r="E548" s="101" t="s">
        <v>277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52"/>
      <c r="B549" s="162"/>
      <c r="C549" s="160"/>
      <c r="D549" s="152"/>
      <c r="E549" s="101" t="s">
        <v>17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52"/>
      <c r="B550" s="162"/>
      <c r="C550" s="160"/>
      <c r="D550" s="152"/>
      <c r="E550" s="101" t="s">
        <v>137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52"/>
      <c r="B551" s="162"/>
      <c r="C551" s="160"/>
      <c r="D551" s="152"/>
      <c r="E551" s="101" t="s">
        <v>136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83529.66</v>
      </c>
    </row>
    <row r="552" spans="1:25" s="49" customFormat="1" ht="30.75">
      <c r="A552" s="152"/>
      <c r="B552" s="162"/>
      <c r="C552" s="160"/>
      <c r="D552" s="152"/>
      <c r="E552" s="101" t="s">
        <v>699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v>1241000</v>
      </c>
      <c r="S552" s="114"/>
      <c r="T552" s="114"/>
      <c r="U552" s="114"/>
      <c r="V552" s="114"/>
      <c r="W552" s="112">
        <f t="shared" si="62"/>
        <v>0</v>
      </c>
      <c r="X552" s="48"/>
      <c r="Y552" s="112">
        <f t="shared" si="66"/>
        <v>0</v>
      </c>
    </row>
    <row r="553" spans="1:25" s="49" customFormat="1" ht="46.5">
      <c r="A553" s="152"/>
      <c r="B553" s="162"/>
      <c r="C553" s="160"/>
      <c r="D553" s="152"/>
      <c r="E553" s="101" t="s">
        <v>700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</f>
        <v>7732.25</v>
      </c>
      <c r="Y553" s="112">
        <f t="shared" si="66"/>
        <v>136267.75</v>
      </c>
    </row>
    <row r="554" spans="1:25" s="49" customFormat="1" ht="15">
      <c r="A554" s="152"/>
      <c r="B554" s="98"/>
      <c r="C554" s="97"/>
      <c r="D554" s="152"/>
      <c r="E554" s="101" t="s">
        <v>248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/>
      <c r="R554" s="114"/>
      <c r="S554" s="114"/>
      <c r="T554" s="114">
        <f>165740-43119.15</f>
        <v>122620.85</v>
      </c>
      <c r="U554" s="114">
        <f>167130</f>
        <v>167130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0</v>
      </c>
    </row>
    <row r="555" spans="1:25" s="49" customFormat="1" ht="30.75">
      <c r="A555" s="152"/>
      <c r="B555" s="98"/>
      <c r="C555" s="97"/>
      <c r="D555" s="152"/>
      <c r="E555" s="101" t="s">
        <v>377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</f>
        <v>157114.64</v>
      </c>
      <c r="R555" s="114"/>
      <c r="S555" s="114"/>
      <c r="T555" s="114">
        <v>40056.15</v>
      </c>
      <c r="U555" s="114"/>
      <c r="V555" s="114"/>
      <c r="W555" s="112">
        <f t="shared" si="62"/>
        <v>-7.275957614183426E-12</v>
      </c>
      <c r="X555" s="48">
        <f>29451.37</f>
        <v>29451.37</v>
      </c>
      <c r="Y555" s="112">
        <f t="shared" si="66"/>
        <v>137663.27000000002</v>
      </c>
    </row>
    <row r="556" spans="1:25" s="49" customFormat="1" ht="30.75">
      <c r="A556" s="152"/>
      <c r="B556" s="98"/>
      <c r="C556" s="97"/>
      <c r="D556" s="152"/>
      <c r="E556" s="218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7387.51</v>
      </c>
      <c r="Y556" s="112">
        <f t="shared" si="66"/>
        <v>192612.49</v>
      </c>
    </row>
    <row r="557" spans="1:25" s="49" customFormat="1" ht="46.5">
      <c r="A557" s="152"/>
      <c r="B557" s="98"/>
      <c r="C557" s="97"/>
      <c r="D557" s="152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</f>
        <v>7387.51</v>
      </c>
      <c r="Y557" s="112">
        <f t="shared" si="66"/>
        <v>192612.49</v>
      </c>
    </row>
    <row r="558" spans="1:25" s="49" customFormat="1" ht="15">
      <c r="A558" s="152"/>
      <c r="B558" s="98"/>
      <c r="C558" s="97"/>
      <c r="D558" s="152"/>
      <c r="E558" s="218" t="s">
        <v>378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52"/>
      <c r="B559" s="98"/>
      <c r="C559" s="97"/>
      <c r="D559" s="152"/>
      <c r="E559" s="227" t="s">
        <v>393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52"/>
      <c r="B560" s="98"/>
      <c r="C560" s="97"/>
      <c r="D560" s="152"/>
      <c r="E560" s="227" t="s">
        <v>289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53"/>
      <c r="B561" s="98"/>
      <c r="C561" s="97"/>
      <c r="D561" s="153"/>
      <c r="E561" s="227" t="s">
        <v>394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641</v>
      </c>
      <c r="B562" s="43"/>
      <c r="C562" s="44"/>
      <c r="D562" s="42" t="s">
        <v>640</v>
      </c>
      <c r="E562" s="230"/>
      <c r="F562" s="51"/>
      <c r="G562" s="52"/>
      <c r="H562" s="51"/>
      <c r="I562" s="230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48318315.60999999</v>
      </c>
      <c r="Y562" s="112">
        <f t="shared" si="66"/>
        <v>22837725.57</v>
      </c>
    </row>
    <row r="563" spans="1:25" s="49" customFormat="1" ht="30.75">
      <c r="A563" s="42" t="s">
        <v>639</v>
      </c>
      <c r="B563" s="43"/>
      <c r="C563" s="44"/>
      <c r="D563" s="42" t="s">
        <v>640</v>
      </c>
      <c r="E563" s="230"/>
      <c r="F563" s="51"/>
      <c r="G563" s="52"/>
      <c r="H563" s="51"/>
      <c r="I563" s="230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48318315.60999999</v>
      </c>
      <c r="Y563" s="112">
        <f t="shared" si="66"/>
        <v>22837725.57</v>
      </c>
    </row>
    <row r="564" spans="1:25" s="49" customFormat="1" ht="15">
      <c r="A564" s="151" t="s">
        <v>165</v>
      </c>
      <c r="B564" s="172" t="s">
        <v>401</v>
      </c>
      <c r="C564" s="151" t="s">
        <v>621</v>
      </c>
      <c r="D564" s="157" t="s">
        <v>629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59398.97</v>
      </c>
      <c r="Y564" s="112">
        <f t="shared" si="66"/>
        <v>303501.03</v>
      </c>
    </row>
    <row r="565" spans="1:25" s="49" customFormat="1" ht="15">
      <c r="A565" s="152"/>
      <c r="B565" s="173"/>
      <c r="C565" s="152"/>
      <c r="D565" s="158"/>
      <c r="E565" s="101" t="s">
        <v>561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52"/>
      <c r="B566" s="173"/>
      <c r="C566" s="152"/>
      <c r="D566" s="158"/>
      <c r="E566" s="101" t="s">
        <v>562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/>
      <c r="Y566" s="112">
        <f t="shared" si="66"/>
        <v>225500</v>
      </c>
    </row>
    <row r="567" spans="1:25" s="49" customFormat="1" ht="30.75">
      <c r="A567" s="153"/>
      <c r="B567" s="205"/>
      <c r="C567" s="153"/>
      <c r="D567" s="159"/>
      <c r="E567" s="101" t="s">
        <v>563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60" t="s">
        <v>39</v>
      </c>
      <c r="B568" s="162">
        <v>1020</v>
      </c>
      <c r="C568" s="162" t="s">
        <v>591</v>
      </c>
      <c r="D568" s="174" t="s">
        <v>592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60"/>
      <c r="B569" s="162"/>
      <c r="C569" s="162"/>
      <c r="D569" s="175"/>
      <c r="E569" s="101" t="s">
        <v>285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60"/>
      <c r="B570" s="162"/>
      <c r="C570" s="162"/>
      <c r="D570" s="176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60" t="s">
        <v>519</v>
      </c>
      <c r="B571" s="162">
        <v>7310</v>
      </c>
      <c r="C571" s="160" t="s">
        <v>601</v>
      </c>
      <c r="D571" s="174" t="s">
        <v>659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60"/>
      <c r="B572" s="162"/>
      <c r="C572" s="160"/>
      <c r="D572" s="176"/>
      <c r="E572" s="101" t="s">
        <v>518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51" t="s">
        <v>283</v>
      </c>
      <c r="B573" s="154">
        <v>7324</v>
      </c>
      <c r="C573" s="151" t="s">
        <v>601</v>
      </c>
      <c r="D573" s="177" t="s">
        <v>602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53"/>
      <c r="B574" s="156"/>
      <c r="C574" s="153"/>
      <c r="D574" s="178"/>
      <c r="E574" s="101" t="s">
        <v>284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51" t="s">
        <v>40</v>
      </c>
      <c r="B575" s="154">
        <v>7324</v>
      </c>
      <c r="C575" s="151" t="s">
        <v>601</v>
      </c>
      <c r="D575" s="177" t="s">
        <v>41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24000</v>
      </c>
      <c r="Y575" s="112">
        <f t="shared" si="66"/>
        <v>3000</v>
      </c>
    </row>
    <row r="576" spans="1:25" s="49" customFormat="1" ht="46.5">
      <c r="A576" s="153"/>
      <c r="B576" s="156"/>
      <c r="C576" s="153"/>
      <c r="D576" s="178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</f>
        <v>24000</v>
      </c>
      <c r="Y576" s="112">
        <f t="shared" si="66"/>
        <v>3000</v>
      </c>
    </row>
    <row r="577" spans="1:25" s="49" customFormat="1" ht="15" customHeight="1">
      <c r="A577" s="151" t="s">
        <v>25</v>
      </c>
      <c r="B577" s="154">
        <v>7350</v>
      </c>
      <c r="C577" s="151" t="s">
        <v>601</v>
      </c>
      <c r="D577" s="157" t="s">
        <v>26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52"/>
      <c r="B578" s="155"/>
      <c r="C578" s="152"/>
      <c r="D578" s="158"/>
      <c r="E578" s="218" t="s">
        <v>566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52"/>
      <c r="B579" s="155"/>
      <c r="C579" s="152"/>
      <c r="D579" s="158"/>
      <c r="E579" s="101" t="s">
        <v>567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52"/>
      <c r="B580" s="155"/>
      <c r="C580" s="152"/>
      <c r="D580" s="158"/>
      <c r="E580" s="101" t="s">
        <v>568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aca="true" t="shared" si="83" ref="Y580:Y643">K580+L580+M580+N580+O580+P580+Q580-X580</f>
        <v>0</v>
      </c>
    </row>
    <row r="581" spans="1:25" s="49" customFormat="1" ht="46.5">
      <c r="A581" s="153"/>
      <c r="B581" s="156"/>
      <c r="C581" s="153"/>
      <c r="D581" s="159"/>
      <c r="E581" s="101" t="s">
        <v>395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t="shared" si="83"/>
        <v>0</v>
      </c>
    </row>
    <row r="582" spans="1:25" s="49" customFormat="1" ht="15">
      <c r="A582" s="151" t="s">
        <v>27</v>
      </c>
      <c r="B582" s="172" t="s">
        <v>28</v>
      </c>
      <c r="C582" s="151" t="s">
        <v>622</v>
      </c>
      <c r="D582" s="174" t="s">
        <v>29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52"/>
      <c r="B583" s="173"/>
      <c r="C583" s="152"/>
      <c r="D583" s="175"/>
      <c r="E583" s="218" t="s">
        <v>564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52"/>
      <c r="B584" s="173"/>
      <c r="C584" s="152"/>
      <c r="D584" s="176"/>
      <c r="E584" s="101" t="s">
        <v>565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51" t="s">
        <v>516</v>
      </c>
      <c r="B585" s="154">
        <v>7370</v>
      </c>
      <c r="C585" s="151" t="s">
        <v>622</v>
      </c>
      <c r="D585" s="177" t="s">
        <v>520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2936959.09</v>
      </c>
    </row>
    <row r="586" spans="1:25" s="49" customFormat="1" ht="46.5">
      <c r="A586" s="152"/>
      <c r="B586" s="155"/>
      <c r="C586" s="152"/>
      <c r="D586" s="215"/>
      <c r="E586" s="101" t="s">
        <v>517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1480000</v>
      </c>
    </row>
    <row r="587" spans="1:25" s="49" customFormat="1" ht="30.75">
      <c r="A587" s="153"/>
      <c r="B587" s="156"/>
      <c r="C587" s="153"/>
      <c r="D587" s="178"/>
      <c r="E587" s="101" t="s">
        <v>292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1456959.09</v>
      </c>
    </row>
    <row r="588" spans="1:25" s="49" customFormat="1" ht="21" customHeight="1">
      <c r="A588" s="151" t="s">
        <v>642</v>
      </c>
      <c r="B588" s="154">
        <v>7325</v>
      </c>
      <c r="C588" s="151" t="s">
        <v>601</v>
      </c>
      <c r="D588" s="157" t="s">
        <v>643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2518000</v>
      </c>
    </row>
    <row r="589" spans="1:25" s="49" customFormat="1" ht="30.75">
      <c r="A589" s="152"/>
      <c r="B589" s="155"/>
      <c r="C589" s="152"/>
      <c r="D589" s="158"/>
      <c r="E589" s="101" t="s">
        <v>536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200000</v>
      </c>
    </row>
    <row r="590" spans="1:25" s="49" customFormat="1" ht="46.5">
      <c r="A590" s="152"/>
      <c r="B590" s="155"/>
      <c r="C590" s="152"/>
      <c r="D590" s="158"/>
      <c r="E590" s="69" t="s">
        <v>62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1748000</v>
      </c>
    </row>
    <row r="591" spans="1:25" s="49" customFormat="1" ht="30.75">
      <c r="A591" s="152"/>
      <c r="B591" s="155"/>
      <c r="C591" s="152"/>
      <c r="D591" s="158"/>
      <c r="E591" s="141" t="s">
        <v>460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570000</v>
      </c>
    </row>
    <row r="592" spans="1:25" s="49" customFormat="1" ht="16.5" customHeight="1">
      <c r="A592" s="151" t="s">
        <v>644</v>
      </c>
      <c r="B592" s="154">
        <v>7461</v>
      </c>
      <c r="C592" s="151" t="s">
        <v>505</v>
      </c>
      <c r="D592" s="174" t="s">
        <v>645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48087825.73</v>
      </c>
      <c r="Y592" s="112">
        <f t="shared" si="83"/>
        <v>14587289.520000003</v>
      </c>
    </row>
    <row r="593" spans="1:25" s="49" customFormat="1" ht="32.25" customHeight="1">
      <c r="A593" s="152"/>
      <c r="B593" s="155"/>
      <c r="C593" s="152"/>
      <c r="D593" s="175"/>
      <c r="E593" s="127" t="s">
        <v>464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</f>
        <v>507513.04999999993</v>
      </c>
      <c r="Y593" s="112">
        <f t="shared" si="83"/>
        <v>292486.95000000007</v>
      </c>
    </row>
    <row r="594" spans="1:25" s="49" customFormat="1" ht="30.75">
      <c r="A594" s="152"/>
      <c r="B594" s="155"/>
      <c r="C594" s="152"/>
      <c r="D594" s="175"/>
      <c r="E594" s="141" t="s">
        <v>463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52"/>
      <c r="B595" s="155"/>
      <c r="C595" s="152"/>
      <c r="D595" s="175"/>
      <c r="E595" s="101" t="s">
        <v>18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52"/>
      <c r="B596" s="155"/>
      <c r="C596" s="152"/>
      <c r="D596" s="175"/>
      <c r="E596" s="127" t="s">
        <v>462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3100000</v>
      </c>
    </row>
    <row r="597" spans="1:25" s="49" customFormat="1" ht="30.75">
      <c r="A597" s="152"/>
      <c r="B597" s="155"/>
      <c r="C597" s="152"/>
      <c r="D597" s="175"/>
      <c r="E597" s="127" t="s">
        <v>281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52"/>
      <c r="B598" s="155"/>
      <c r="C598" s="152"/>
      <c r="D598" s="175"/>
      <c r="E598" s="127" t="s">
        <v>65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52"/>
      <c r="B599" s="155"/>
      <c r="C599" s="152"/>
      <c r="D599" s="175"/>
      <c r="E599" s="127" t="s">
        <v>290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52"/>
      <c r="B600" s="155"/>
      <c r="C600" s="152"/>
      <c r="D600" s="175"/>
      <c r="E600" s="127" t="s">
        <v>465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52"/>
      <c r="B601" s="155"/>
      <c r="C601" s="152"/>
      <c r="D601" s="175"/>
      <c r="E601" s="127" t="s">
        <v>466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8" s="49" customFormat="1" ht="30.75">
      <c r="A602" s="152"/>
      <c r="B602" s="155"/>
      <c r="C602" s="152"/>
      <c r="D602" s="175"/>
      <c r="E602" s="127" t="s">
        <v>467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2487317.780000001</v>
      </c>
      <c r="AB602" s="149"/>
    </row>
    <row r="603" spans="1:25" s="49" customFormat="1" ht="30.75">
      <c r="A603" s="152"/>
      <c r="B603" s="155"/>
      <c r="C603" s="152"/>
      <c r="D603" s="175"/>
      <c r="E603" s="127" t="s">
        <v>282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52"/>
      <c r="B604" s="155"/>
      <c r="C604" s="152"/>
      <c r="D604" s="175"/>
      <c r="E604" s="127" t="s">
        <v>468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52"/>
      <c r="B605" s="155"/>
      <c r="C605" s="152"/>
      <c r="D605" s="175"/>
      <c r="E605" s="141" t="s">
        <v>13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52"/>
      <c r="B606" s="155"/>
      <c r="C606" s="152"/>
      <c r="D606" s="175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52"/>
      <c r="B607" s="155"/>
      <c r="C607" s="152"/>
      <c r="D607" s="175"/>
      <c r="E607" s="101" t="s">
        <v>461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300000</v>
      </c>
    </row>
    <row r="608" spans="1:25" s="49" customFormat="1" ht="30.75">
      <c r="A608" s="152"/>
      <c r="B608" s="155"/>
      <c r="C608" s="152"/>
      <c r="D608" s="175"/>
      <c r="E608" s="127" t="s">
        <v>469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52"/>
      <c r="B609" s="155"/>
      <c r="C609" s="152"/>
      <c r="D609" s="175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52"/>
      <c r="B610" s="155"/>
      <c r="C610" s="152"/>
      <c r="D610" s="175"/>
      <c r="E610" s="141" t="s">
        <v>293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30" s="49" customFormat="1" ht="46.5">
      <c r="A611" s="152"/>
      <c r="B611" s="155"/>
      <c r="C611" s="152"/>
      <c r="D611" s="175"/>
      <c r="E611" s="101" t="s">
        <v>11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786885.2</v>
      </c>
      <c r="AD611" s="150"/>
    </row>
    <row r="612" spans="1:25" s="49" customFormat="1" ht="46.5">
      <c r="A612" s="152"/>
      <c r="B612" s="155"/>
      <c r="C612" s="152"/>
      <c r="D612" s="175"/>
      <c r="E612" s="101" t="s">
        <v>12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52"/>
      <c r="B613" s="155"/>
      <c r="C613" s="152"/>
      <c r="D613" s="175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52"/>
      <c r="B614" s="155"/>
      <c r="C614" s="152"/>
      <c r="D614" s="175"/>
      <c r="E614" s="127" t="s">
        <v>470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13188.620000000112</v>
      </c>
    </row>
    <row r="615" spans="1:25" s="49" customFormat="1" ht="46.5">
      <c r="A615" s="152"/>
      <c r="B615" s="155"/>
      <c r="C615" s="152"/>
      <c r="D615" s="175"/>
      <c r="E615" s="127" t="s">
        <v>471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</row>
    <row r="616" spans="1:25" s="49" customFormat="1" ht="46.5">
      <c r="A616" s="152"/>
      <c r="B616" s="155"/>
      <c r="C616" s="152"/>
      <c r="D616" s="175"/>
      <c r="E616" s="127" t="s">
        <v>472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52"/>
      <c r="B617" s="155"/>
      <c r="C617" s="152"/>
      <c r="D617" s="175"/>
      <c r="E617" s="231" t="s">
        <v>473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200000</v>
      </c>
    </row>
    <row r="618" spans="1:25" s="49" customFormat="1" ht="30.75">
      <c r="A618" s="152"/>
      <c r="B618" s="155"/>
      <c r="C618" s="152"/>
      <c r="D618" s="175"/>
      <c r="E618" s="141" t="s">
        <v>201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57" t="s">
        <v>572</v>
      </c>
      <c r="B619" s="157">
        <v>8312</v>
      </c>
      <c r="C619" s="157" t="s">
        <v>42</v>
      </c>
      <c r="D619" s="157" t="s">
        <v>571</v>
      </c>
      <c r="E619" s="231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0</v>
      </c>
      <c r="Y619" s="112">
        <f t="shared" si="83"/>
        <v>800000</v>
      </c>
    </row>
    <row r="620" spans="1:25" ht="30.75">
      <c r="A620" s="158"/>
      <c r="B620" s="158"/>
      <c r="C620" s="158"/>
      <c r="D620" s="158"/>
      <c r="E620" s="231" t="s">
        <v>291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v>2000000</v>
      </c>
      <c r="S620" s="114">
        <v>200000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124"/>
      <c r="Y620" s="112">
        <f t="shared" si="83"/>
        <v>800000</v>
      </c>
    </row>
    <row r="621" spans="1:25" ht="30.75">
      <c r="A621" s="159"/>
      <c r="B621" s="159"/>
      <c r="C621" s="159"/>
      <c r="D621" s="159"/>
      <c r="E621" s="231" t="s">
        <v>19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/>
      <c r="S621" s="114">
        <v>700000</v>
      </c>
      <c r="T621" s="114"/>
      <c r="U621" s="114"/>
      <c r="V621" s="114"/>
      <c r="W621" s="112">
        <f t="shared" si="76"/>
        <v>0</v>
      </c>
      <c r="X621" s="124"/>
      <c r="Y621" s="112">
        <f t="shared" si="83"/>
        <v>0</v>
      </c>
    </row>
    <row r="622" spans="1:25" ht="30.75">
      <c r="A622" s="53" t="s">
        <v>634</v>
      </c>
      <c r="B622" s="15"/>
      <c r="C622" s="15"/>
      <c r="D622" s="58" t="s">
        <v>171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597735.37</v>
      </c>
      <c r="Y622" s="112">
        <f t="shared" si="83"/>
        <v>6646547.68</v>
      </c>
    </row>
    <row r="623" spans="1:25" ht="30.75">
      <c r="A623" s="53" t="s">
        <v>635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597735.37</v>
      </c>
      <c r="Y623" s="112">
        <f t="shared" si="83"/>
        <v>6646547.68</v>
      </c>
    </row>
    <row r="624" spans="1:25" ht="18" customHeight="1">
      <c r="A624" s="182" t="s">
        <v>646</v>
      </c>
      <c r="B624" s="182" t="s">
        <v>401</v>
      </c>
      <c r="C624" s="211" t="s">
        <v>621</v>
      </c>
      <c r="D624" s="211" t="s">
        <v>629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265487.93</v>
      </c>
      <c r="Y624" s="112">
        <f t="shared" si="83"/>
        <v>4071795.1199999996</v>
      </c>
    </row>
    <row r="625" spans="1:25" ht="15">
      <c r="A625" s="187"/>
      <c r="B625" s="187"/>
      <c r="C625" s="212"/>
      <c r="D625" s="212"/>
      <c r="E625" s="231" t="s">
        <v>331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87"/>
      <c r="B626" s="187"/>
      <c r="C626" s="212"/>
      <c r="D626" s="212"/>
      <c r="E626" s="69" t="s">
        <v>533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v>9246</v>
      </c>
      <c r="Y626" s="112">
        <f t="shared" si="83"/>
        <v>590754</v>
      </c>
    </row>
    <row r="627" spans="1:25" ht="30.75">
      <c r="A627" s="187"/>
      <c r="B627" s="187"/>
      <c r="C627" s="212"/>
      <c r="D627" s="212"/>
      <c r="E627" s="69" t="s">
        <v>534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87"/>
      <c r="B628" s="187"/>
      <c r="C628" s="212"/>
      <c r="D628" s="212"/>
      <c r="E628" s="69" t="s">
        <v>535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/>
      <c r="R628" s="114"/>
      <c r="S628" s="114">
        <v>200000</v>
      </c>
      <c r="T628" s="114">
        <v>800000</v>
      </c>
      <c r="U628" s="114"/>
      <c r="V628" s="114"/>
      <c r="W628" s="112">
        <f t="shared" si="76"/>
        <v>0</v>
      </c>
      <c r="X628" s="45"/>
      <c r="Y628" s="112">
        <f t="shared" si="83"/>
        <v>0</v>
      </c>
    </row>
    <row r="629" spans="1:25" ht="46.5">
      <c r="A629" s="187"/>
      <c r="B629" s="187"/>
      <c r="C629" s="212"/>
      <c r="D629" s="212"/>
      <c r="E629" s="231" t="s">
        <v>24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100000</v>
      </c>
    </row>
    <row r="630" spans="1:25" ht="46.5">
      <c r="A630" s="187"/>
      <c r="B630" s="187"/>
      <c r="C630" s="212"/>
      <c r="D630" s="212"/>
      <c r="E630" s="231" t="s">
        <v>332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203000</v>
      </c>
    </row>
    <row r="631" spans="1:25" ht="46.5">
      <c r="A631" s="187"/>
      <c r="B631" s="187"/>
      <c r="C631" s="212"/>
      <c r="D631" s="212"/>
      <c r="E631" s="220" t="s">
        <v>474</v>
      </c>
      <c r="F631" s="45"/>
      <c r="G631" s="74"/>
      <c r="H631" s="45"/>
      <c r="I631" s="113">
        <v>3132</v>
      </c>
      <c r="J631" s="232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</f>
        <v>525000</v>
      </c>
      <c r="R631" s="114">
        <v>55716.95</v>
      </c>
      <c r="S631" s="114"/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3000895.7199999997</v>
      </c>
    </row>
    <row r="632" spans="1:25" ht="15">
      <c r="A632" s="195" t="s">
        <v>636</v>
      </c>
      <c r="B632" s="195" t="s">
        <v>624</v>
      </c>
      <c r="C632" s="151" t="s">
        <v>82</v>
      </c>
      <c r="D632" s="151" t="s">
        <v>632</v>
      </c>
      <c r="E632" s="231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317551.8</v>
      </c>
      <c r="Y632" s="112">
        <f t="shared" si="83"/>
        <v>179448.2</v>
      </c>
    </row>
    <row r="633" spans="1:25" ht="30.75">
      <c r="A633" s="196"/>
      <c r="B633" s="196"/>
      <c r="C633" s="152"/>
      <c r="D633" s="152"/>
      <c r="E633" s="231" t="s">
        <v>569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/>
      <c r="Y633" s="112">
        <f t="shared" si="83"/>
        <v>22000</v>
      </c>
    </row>
    <row r="634" spans="1:25" ht="30.75">
      <c r="A634" s="196"/>
      <c r="B634" s="196"/>
      <c r="C634" s="152"/>
      <c r="D634" s="152"/>
      <c r="E634" s="21" t="s">
        <v>166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96"/>
      <c r="B635" s="196"/>
      <c r="C635" s="152"/>
      <c r="D635" s="152"/>
      <c r="E635" s="220" t="s">
        <v>182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</f>
        <v>317551.8</v>
      </c>
      <c r="Y635" s="112">
        <f t="shared" si="83"/>
        <v>132448.2</v>
      </c>
    </row>
    <row r="636" spans="1:25" ht="78">
      <c r="A636" s="197"/>
      <c r="B636" s="197"/>
      <c r="C636" s="153"/>
      <c r="D636" s="153"/>
      <c r="E636" s="231" t="s">
        <v>169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211" t="s">
        <v>506</v>
      </c>
      <c r="B637" s="211">
        <v>7370</v>
      </c>
      <c r="C637" s="211" t="s">
        <v>622</v>
      </c>
      <c r="D637" s="157" t="s">
        <v>623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14695.64</v>
      </c>
      <c r="Y637" s="112">
        <f t="shared" si="83"/>
        <v>2395304.36</v>
      </c>
    </row>
    <row r="638" spans="1:25" ht="46.5">
      <c r="A638" s="212"/>
      <c r="B638" s="212"/>
      <c r="C638" s="212"/>
      <c r="D638" s="158"/>
      <c r="E638" s="220" t="s">
        <v>633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2360000</v>
      </c>
    </row>
    <row r="639" spans="1:25" ht="15">
      <c r="A639" s="213"/>
      <c r="B639" s="213"/>
      <c r="C639" s="213"/>
      <c r="D639" s="159"/>
      <c r="E639" s="231" t="s">
        <v>20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</f>
        <v>14695.64</v>
      </c>
      <c r="Y639" s="112">
        <f t="shared" si="83"/>
        <v>35304.36</v>
      </c>
    </row>
    <row r="640" spans="1:25" ht="18" customHeight="1">
      <c r="A640" s="54" t="s">
        <v>637</v>
      </c>
      <c r="B640" s="55"/>
      <c r="C640" s="56"/>
      <c r="D640" s="57" t="s">
        <v>620</v>
      </c>
      <c r="E640" s="233"/>
      <c r="F640" s="51"/>
      <c r="G640" s="52"/>
      <c r="H640" s="51"/>
      <c r="I640" s="233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219589.72</v>
      </c>
      <c r="Y640" s="112">
        <f t="shared" si="83"/>
        <v>944692.0800000001</v>
      </c>
    </row>
    <row r="641" spans="1:25" ht="18">
      <c r="A641" s="54" t="s">
        <v>638</v>
      </c>
      <c r="B641" s="55"/>
      <c r="C641" s="56"/>
      <c r="D641" s="57" t="str">
        <f>D640</f>
        <v>Департамент економіки та розвитку ЧМР</v>
      </c>
      <c r="E641" s="233"/>
      <c r="F641" s="51"/>
      <c r="G641" s="52"/>
      <c r="H641" s="51"/>
      <c r="I641" s="233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219589.72</v>
      </c>
      <c r="Y641" s="112">
        <f t="shared" si="83"/>
        <v>944692.0800000001</v>
      </c>
    </row>
    <row r="642" spans="1:25" ht="18" customHeight="1">
      <c r="A642" s="172" t="s">
        <v>647</v>
      </c>
      <c r="B642" s="208" t="s">
        <v>401</v>
      </c>
      <c r="C642" s="211" t="s">
        <v>621</v>
      </c>
      <c r="D642" s="157" t="s">
        <v>629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219589.72</v>
      </c>
      <c r="Y642" s="112">
        <f t="shared" si="83"/>
        <v>944692.0800000001</v>
      </c>
    </row>
    <row r="643" spans="1:25" ht="30.75">
      <c r="A643" s="173"/>
      <c r="B643" s="209"/>
      <c r="C643" s="212"/>
      <c r="D643" s="158"/>
      <c r="E643" s="72" t="s">
        <v>161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73"/>
      <c r="B644" s="209"/>
      <c r="C644" s="212"/>
      <c r="D644" s="158"/>
      <c r="E644" s="72" t="s">
        <v>162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aca="true" t="shared" si="98" ref="Y644:Y655">K644+L644+M644+N644+O644+P644+Q644-X644</f>
        <v>114.27999999999884</v>
      </c>
    </row>
    <row r="645" spans="1:25" ht="30.75">
      <c r="A645" s="173"/>
      <c r="B645" s="209"/>
      <c r="C645" s="212"/>
      <c r="D645" s="158"/>
      <c r="E645" s="72" t="s">
        <v>21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t="shared" si="98"/>
        <v>40000</v>
      </c>
    </row>
    <row r="646" spans="1:25" ht="30.75">
      <c r="A646" s="173"/>
      <c r="B646" s="209"/>
      <c r="C646" s="212"/>
      <c r="D646" s="158"/>
      <c r="E646" s="72" t="s">
        <v>22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73"/>
      <c r="B647" s="209"/>
      <c r="C647" s="212"/>
      <c r="D647" s="158"/>
      <c r="E647" s="72" t="s">
        <v>584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/>
      <c r="Y647" s="112">
        <f t="shared" si="98"/>
        <v>370913</v>
      </c>
    </row>
    <row r="648" spans="1:25" ht="30.75">
      <c r="A648" s="205"/>
      <c r="B648" s="210"/>
      <c r="C648" s="213"/>
      <c r="D648" s="159"/>
      <c r="E648" s="72" t="s">
        <v>475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627</v>
      </c>
      <c r="B649" s="54"/>
      <c r="C649" s="54"/>
      <c r="D649" s="87" t="s">
        <v>167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300000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300000</v>
      </c>
    </row>
    <row r="650" spans="1:25" ht="15">
      <c r="A650" s="54" t="s">
        <v>630</v>
      </c>
      <c r="B650" s="54"/>
      <c r="C650" s="54"/>
      <c r="D650" s="87" t="s">
        <v>167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300000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300000</v>
      </c>
    </row>
    <row r="651" spans="1:25" ht="15">
      <c r="A651" s="172" t="s">
        <v>628</v>
      </c>
      <c r="B651" s="172" t="s">
        <v>401</v>
      </c>
      <c r="C651" s="151" t="s">
        <v>621</v>
      </c>
      <c r="D651" s="192" t="s">
        <v>629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300000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300000</v>
      </c>
    </row>
    <row r="652" spans="1:25" ht="30.75">
      <c r="A652" s="173"/>
      <c r="B652" s="173"/>
      <c r="C652" s="152"/>
      <c r="D652" s="193"/>
      <c r="E652" s="72" t="s">
        <v>396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v>300000</v>
      </c>
      <c r="R652" s="114"/>
      <c r="S652" s="114"/>
      <c r="T652" s="114"/>
      <c r="U652" s="114"/>
      <c r="V652" s="114"/>
      <c r="W652" s="112">
        <f t="shared" si="94"/>
        <v>0</v>
      </c>
      <c r="X652" s="124"/>
      <c r="Y652" s="112">
        <f t="shared" si="98"/>
        <v>300000</v>
      </c>
    </row>
    <row r="653" spans="1:25" ht="15">
      <c r="A653" s="216" t="s">
        <v>252</v>
      </c>
      <c r="B653" s="139"/>
      <c r="C653" s="160" t="s">
        <v>624</v>
      </c>
      <c r="D653" s="217" t="s">
        <v>253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216"/>
      <c r="B654" s="139"/>
      <c r="C654" s="160"/>
      <c r="D654" s="217"/>
      <c r="E654" s="72" t="s">
        <v>254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206" t="s">
        <v>198</v>
      </c>
      <c r="B655" s="206"/>
      <c r="C655" s="206"/>
      <c r="D655" s="206"/>
      <c r="E655" s="206"/>
      <c r="F655" s="206"/>
      <c r="G655" s="206"/>
      <c r="H655" s="207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50933788.489999995</v>
      </c>
      <c r="P655" s="76">
        <f t="shared" si="103"/>
        <v>29555062.7</v>
      </c>
      <c r="Q655" s="76">
        <f t="shared" si="103"/>
        <v>54063842.019999996</v>
      </c>
      <c r="R655" s="76">
        <f t="shared" si="103"/>
        <v>45959634.89</v>
      </c>
      <c r="S655" s="76">
        <f t="shared" si="103"/>
        <v>45624644.089999996</v>
      </c>
      <c r="T655" s="76">
        <f t="shared" si="103"/>
        <v>44211293.050000004</v>
      </c>
      <c r="U655" s="76">
        <f t="shared" si="103"/>
        <v>50558165.31</v>
      </c>
      <c r="V655" s="76">
        <f t="shared" si="103"/>
        <v>43690933.55</v>
      </c>
      <c r="W655" s="76">
        <f t="shared" si="103"/>
        <v>-7.084963726811111E-10</v>
      </c>
      <c r="X655" s="76">
        <f t="shared" si="103"/>
        <v>131044646.52</v>
      </c>
      <c r="Y655" s="112">
        <f t="shared" si="98"/>
        <v>86419305.04</v>
      </c>
    </row>
  </sheetData>
  <sheetProtection formatCells="0"/>
  <mergeCells count="195"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  <mergeCell ref="C171:C172"/>
    <mergeCell ref="D171:D172"/>
    <mergeCell ref="D284:D295"/>
    <mergeCell ref="A179:A186"/>
    <mergeCell ref="C6:C11"/>
    <mergeCell ref="A187:A236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1:Y1"/>
    <mergeCell ref="C324:C394"/>
    <mergeCell ref="C395:C396"/>
    <mergeCell ref="D395:D396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00:A302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A242:A246"/>
    <mergeCell ref="B6:B11"/>
    <mergeCell ref="A90:A158"/>
    <mergeCell ref="B90:B158"/>
    <mergeCell ref="C90:C158"/>
    <mergeCell ref="A159:A170"/>
    <mergeCell ref="B159:B170"/>
    <mergeCell ref="C159:C170"/>
    <mergeCell ref="B179:B186"/>
    <mergeCell ref="A171:A172"/>
    <mergeCell ref="D15:D89"/>
    <mergeCell ref="A6:A11"/>
    <mergeCell ref="D6:D11"/>
    <mergeCell ref="D90:D158"/>
    <mergeCell ref="A15:A89"/>
    <mergeCell ref="B15:B89"/>
    <mergeCell ref="C15:C89"/>
    <mergeCell ref="D237:D241"/>
    <mergeCell ref="C242:C246"/>
    <mergeCell ref="D242:D246"/>
    <mergeCell ref="B187:B236"/>
    <mergeCell ref="C187:C236"/>
    <mergeCell ref="D187:D236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C298:C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2018-07-20T11:34:55Z</dcterms:modified>
  <cp:category/>
  <cp:version/>
  <cp:contentType/>
  <cp:contentStatus/>
</cp:coreProperties>
</file>